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义务教育原始" sheetId="1" r:id="rId1"/>
  </sheets>
  <calcPr calcId="144525"/>
</workbook>
</file>

<file path=xl/sharedStrings.xml><?xml version="1.0" encoding="utf-8"?>
<sst xmlns="http://schemas.openxmlformats.org/spreadsheetml/2006/main" count="1152" uniqueCount="4">
  <si>
    <t>2020年南召县公开招聘教师义务教育笔试原始成绩</t>
  </si>
  <si>
    <t>准考证号</t>
  </si>
  <si>
    <t>原始成绩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</si>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</sst>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21"/>
  <sheetViews>
    <sheetView tabSelected="1" workbookViewId="0">
      <selection activeCell="A1" sqref="A1:B2"/>
    </sheetView>
  </sheetViews>
  <sheetFormatPr defaultColWidth="8.88888888888889" defaultRowHeight="14.4" outlineLevelCol="1"/>
  <cols>
    <col min="1" max="1" width="30.1111111111111" customWidth="1"/>
    <col min="2" max="2" width="37.3333333333333" customWidth="1"/>
    <col min="3" max="5" width="33.1111111111111" customWidth="1"/>
  </cols>
  <sheetData>
    <row r="1" spans="1:2">
      <c r="A1" s="1" t="s">
        <v>0</v>
      </c>
      <c r="B1" s="1"/>
    </row>
    <row r="2" spans="1:2">
      <c r="A2" s="1"/>
      <c r="B2" s="1"/>
    </row>
    <row r="3" ht="15.6" spans="1:2">
      <c r="A3" s="2" t="s">
        <v>1</v>
      </c>
      <c r="B3" s="2" t="s">
        <v>2</v>
      </c>
    </row>
    <row r="4" ht="15.6" spans="1:2">
      <c r="A4" s="3" t="str">
        <f>"20200810101"</f>
        <v>20200810101</v>
      </c>
      <c r="B4" s="3" t="s">
        <v>3</v>
      </c>
    </row>
    <row r="5" ht="15.6" spans="1:2">
      <c r="A5" s="3" t="str">
        <f>"20200810102"</f>
        <v>20200810102</v>
      </c>
      <c r="B5" s="3" t="s">
        <v>3</v>
      </c>
    </row>
    <row r="6" ht="15.6" spans="1:2">
      <c r="A6" s="3" t="str">
        <f>"20200810103"</f>
        <v>20200810103</v>
      </c>
      <c r="B6" s="3" t="s">
        <v>3</v>
      </c>
    </row>
    <row r="7" ht="15.6" spans="1:2">
      <c r="A7" s="3" t="str">
        <f>"20200810104"</f>
        <v>20200810104</v>
      </c>
      <c r="B7" s="3" t="s">
        <v>3</v>
      </c>
    </row>
    <row r="8" ht="15.6" spans="1:2">
      <c r="A8" s="3" t="str">
        <f>"20200810105"</f>
        <v>20200810105</v>
      </c>
      <c r="B8" s="3" t="s">
        <v>3</v>
      </c>
    </row>
    <row r="9" ht="15.6" spans="1:2">
      <c r="A9" s="3" t="str">
        <f>"20200810106"</f>
        <v>20200810106</v>
      </c>
      <c r="B9" s="3" t="s">
        <v>3</v>
      </c>
    </row>
    <row r="10" ht="15.6" spans="1:2">
      <c r="A10" s="3" t="str">
        <f>"20200810107"</f>
        <v>20200810107</v>
      </c>
      <c r="B10" s="3" t="s">
        <v>3</v>
      </c>
    </row>
    <row r="11" ht="15.6" spans="1:2">
      <c r="A11" s="3" t="str">
        <f>"20200810108"</f>
        <v>20200810108</v>
      </c>
      <c r="B11" s="3" t="s">
        <v>3</v>
      </c>
    </row>
    <row r="12" ht="15.6" spans="1:2">
      <c r="A12" s="3" t="str">
        <f>"20200810109"</f>
        <v>20200810109</v>
      </c>
      <c r="B12" s="3" t="s">
        <v>3</v>
      </c>
    </row>
    <row r="13" ht="15.6" spans="1:2">
      <c r="A13" s="3" t="str">
        <f>"20200810110"</f>
        <v>20200810110</v>
      </c>
      <c r="B13" s="3" t="s">
        <v>3</v>
      </c>
    </row>
    <row r="14" ht="15.6" spans="1:2">
      <c r="A14" s="3" t="str">
        <f>"20200810111"</f>
        <v>20200810111</v>
      </c>
      <c r="B14" s="3" t="s">
        <v>3</v>
      </c>
    </row>
    <row r="15" ht="15.6" spans="1:2">
      <c r="A15" s="3" t="str">
        <f>"20200810112"</f>
        <v>20200810112</v>
      </c>
      <c r="B15" s="3" t="s">
        <v>3</v>
      </c>
    </row>
    <row r="16" ht="15.6" spans="1:2">
      <c r="A16" s="3" t="str">
        <f>"20200810113"</f>
        <v>20200810113</v>
      </c>
      <c r="B16" s="3" t="s">
        <v>3</v>
      </c>
    </row>
    <row r="17" ht="15.6" spans="1:2">
      <c r="A17" s="3" t="str">
        <f>"20200810114"</f>
        <v>20200810114</v>
      </c>
      <c r="B17" s="3">
        <v>65.5</v>
      </c>
    </row>
    <row r="18" ht="15.6" spans="1:2">
      <c r="A18" s="3" t="str">
        <f>"20200810115"</f>
        <v>20200810115</v>
      </c>
      <c r="B18" s="3">
        <v>51.1</v>
      </c>
    </row>
    <row r="19" ht="15.6" spans="1:2">
      <c r="A19" s="3" t="str">
        <f>"20200810116"</f>
        <v>20200810116</v>
      </c>
      <c r="B19" s="3">
        <v>53.8</v>
      </c>
    </row>
    <row r="20" ht="15.6" spans="1:2">
      <c r="A20" s="3" t="str">
        <f>"20200810117"</f>
        <v>20200810117</v>
      </c>
      <c r="B20" s="3" t="s">
        <v>3</v>
      </c>
    </row>
    <row r="21" ht="15.6" spans="1:2">
      <c r="A21" s="3" t="str">
        <f>"20200810118"</f>
        <v>20200810118</v>
      </c>
      <c r="B21" s="3">
        <v>55.2</v>
      </c>
    </row>
    <row r="22" ht="15.6" spans="1:2">
      <c r="A22" s="3" t="str">
        <f>"20200810119"</f>
        <v>20200810119</v>
      </c>
      <c r="B22" s="3" t="s">
        <v>3</v>
      </c>
    </row>
    <row r="23" ht="15.6" spans="1:2">
      <c r="A23" s="3" t="str">
        <f>"20200810120"</f>
        <v>20200810120</v>
      </c>
      <c r="B23" s="3" t="s">
        <v>3</v>
      </c>
    </row>
    <row r="24" ht="15.6" spans="1:2">
      <c r="A24" s="3" t="str">
        <f>"20200810121"</f>
        <v>20200810121</v>
      </c>
      <c r="B24" s="3" t="s">
        <v>3</v>
      </c>
    </row>
    <row r="25" ht="15.6" spans="1:2">
      <c r="A25" s="3" t="str">
        <f>"20200810122"</f>
        <v>20200810122</v>
      </c>
      <c r="B25" s="3" t="s">
        <v>3</v>
      </c>
    </row>
    <row r="26" ht="15.6" spans="1:2">
      <c r="A26" s="3" t="str">
        <f>"20200810123"</f>
        <v>20200810123</v>
      </c>
      <c r="B26" s="3" t="s">
        <v>3</v>
      </c>
    </row>
    <row r="27" ht="15.6" spans="1:2">
      <c r="A27" s="3" t="str">
        <f>"20200810124"</f>
        <v>20200810124</v>
      </c>
      <c r="B27" s="3">
        <v>55.8</v>
      </c>
    </row>
    <row r="28" ht="15.6" spans="1:2">
      <c r="A28" s="3" t="str">
        <f>"20200810125"</f>
        <v>20200810125</v>
      </c>
      <c r="B28" s="3">
        <v>57.7</v>
      </c>
    </row>
    <row r="29" ht="15.6" spans="1:2">
      <c r="A29" s="3" t="str">
        <f>"20200810126"</f>
        <v>20200810126</v>
      </c>
      <c r="B29" s="3" t="s">
        <v>3</v>
      </c>
    </row>
    <row r="30" ht="15.6" spans="1:2">
      <c r="A30" s="3" t="str">
        <f>"20200810127"</f>
        <v>20200810127</v>
      </c>
      <c r="B30" s="3" t="s">
        <v>3</v>
      </c>
    </row>
    <row r="31" ht="15.6" spans="1:2">
      <c r="A31" s="3" t="str">
        <f>"20200810128"</f>
        <v>20200810128</v>
      </c>
      <c r="B31" s="3">
        <v>57.7</v>
      </c>
    </row>
    <row r="32" ht="15.6" spans="1:2">
      <c r="A32" s="3" t="str">
        <f>"20200810129"</f>
        <v>20200810129</v>
      </c>
      <c r="B32" s="3" t="s">
        <v>3</v>
      </c>
    </row>
    <row r="33" ht="15.6" spans="1:2">
      <c r="A33" s="3" t="str">
        <f>"20200810130"</f>
        <v>20200810130</v>
      </c>
      <c r="B33" s="3">
        <v>47.6</v>
      </c>
    </row>
    <row r="34" ht="15.6" spans="1:2">
      <c r="A34" s="3" t="str">
        <f>"20200810201"</f>
        <v>20200810201</v>
      </c>
      <c r="B34" s="3" t="s">
        <v>3</v>
      </c>
    </row>
    <row r="35" ht="15.6" spans="1:2">
      <c r="A35" s="3" t="str">
        <f>"20200810202"</f>
        <v>20200810202</v>
      </c>
      <c r="B35" s="3" t="s">
        <v>3</v>
      </c>
    </row>
    <row r="36" ht="15.6" spans="1:2">
      <c r="A36" s="3" t="str">
        <f>"20200810203"</f>
        <v>20200810203</v>
      </c>
      <c r="B36" s="3" t="s">
        <v>3</v>
      </c>
    </row>
    <row r="37" ht="15.6" spans="1:2">
      <c r="A37" s="3" t="str">
        <f>"20200810204"</f>
        <v>20200810204</v>
      </c>
      <c r="B37" s="3" t="s">
        <v>3</v>
      </c>
    </row>
    <row r="38" ht="15.6" spans="1:2">
      <c r="A38" s="3" t="str">
        <f>"20200810205"</f>
        <v>20200810205</v>
      </c>
      <c r="B38" s="3" t="s">
        <v>3</v>
      </c>
    </row>
    <row r="39" ht="15.6" spans="1:2">
      <c r="A39" s="3" t="str">
        <f>"20200810206"</f>
        <v>20200810206</v>
      </c>
      <c r="B39" s="3" t="s">
        <v>3</v>
      </c>
    </row>
    <row r="40" ht="15.6" spans="1:2">
      <c r="A40" s="3" t="str">
        <f>"20200810207"</f>
        <v>20200810207</v>
      </c>
      <c r="B40" s="3" t="s">
        <v>3</v>
      </c>
    </row>
    <row r="41" ht="15.6" spans="1:2">
      <c r="A41" s="3" t="str">
        <f>"20200810208"</f>
        <v>20200810208</v>
      </c>
      <c r="B41" s="3">
        <v>44.8</v>
      </c>
    </row>
    <row r="42" ht="15.6" spans="1:2">
      <c r="A42" s="3" t="str">
        <f>"20200810209"</f>
        <v>20200810209</v>
      </c>
      <c r="B42" s="3" t="s">
        <v>3</v>
      </c>
    </row>
    <row r="43" ht="15.6" spans="1:2">
      <c r="A43" s="3" t="str">
        <f>"20200810210"</f>
        <v>20200810210</v>
      </c>
      <c r="B43" s="3" t="s">
        <v>3</v>
      </c>
    </row>
    <row r="44" ht="15.6" spans="1:2">
      <c r="A44" s="3" t="str">
        <f>"20200810211"</f>
        <v>20200810211</v>
      </c>
      <c r="B44" s="3" t="s">
        <v>3</v>
      </c>
    </row>
    <row r="45" ht="15.6" spans="1:2">
      <c r="A45" s="3" t="str">
        <f>"20200810212"</f>
        <v>20200810212</v>
      </c>
      <c r="B45" s="3" t="s">
        <v>3</v>
      </c>
    </row>
    <row r="46" ht="15.6" spans="1:2">
      <c r="A46" s="3" t="str">
        <f>"20200810213"</f>
        <v>20200810213</v>
      </c>
      <c r="B46" s="3" t="s">
        <v>3</v>
      </c>
    </row>
    <row r="47" ht="15.6" spans="1:2">
      <c r="A47" s="3" t="str">
        <f>"20200810214"</f>
        <v>20200810214</v>
      </c>
      <c r="B47" s="3" t="s">
        <v>3</v>
      </c>
    </row>
    <row r="48" ht="15.6" spans="1:2">
      <c r="A48" s="3" t="str">
        <f>"20200810215"</f>
        <v>20200810215</v>
      </c>
      <c r="B48" s="3" t="s">
        <v>3</v>
      </c>
    </row>
    <row r="49" ht="15.6" spans="1:2">
      <c r="A49" s="3" t="str">
        <f>"20200810216"</f>
        <v>20200810216</v>
      </c>
      <c r="B49" s="3" t="s">
        <v>3</v>
      </c>
    </row>
    <row r="50" ht="15.6" spans="1:2">
      <c r="A50" s="3" t="str">
        <f>"20200810217"</f>
        <v>20200810217</v>
      </c>
      <c r="B50" s="3" t="s">
        <v>3</v>
      </c>
    </row>
    <row r="51" ht="15.6" spans="1:2">
      <c r="A51" s="3" t="str">
        <f>"20200810218"</f>
        <v>20200810218</v>
      </c>
      <c r="B51" s="3">
        <v>49.1</v>
      </c>
    </row>
    <row r="52" ht="15.6" spans="1:2">
      <c r="A52" s="3" t="str">
        <f>"20200810219"</f>
        <v>20200810219</v>
      </c>
      <c r="B52" s="3" t="s">
        <v>3</v>
      </c>
    </row>
    <row r="53" ht="15.6" spans="1:2">
      <c r="A53" s="3" t="str">
        <f>"20200810220"</f>
        <v>20200810220</v>
      </c>
      <c r="B53" s="3" t="s">
        <v>3</v>
      </c>
    </row>
    <row r="54" ht="15.6" spans="1:2">
      <c r="A54" s="3" t="str">
        <f>"20200810221"</f>
        <v>20200810221</v>
      </c>
      <c r="B54" s="3" t="s">
        <v>3</v>
      </c>
    </row>
    <row r="55" ht="15.6" spans="1:2">
      <c r="A55" s="3" t="str">
        <f>"20200810222"</f>
        <v>20200810222</v>
      </c>
      <c r="B55" s="3" t="s">
        <v>3</v>
      </c>
    </row>
    <row r="56" ht="15.6" spans="1:2">
      <c r="A56" s="3" t="str">
        <f>"20200810223"</f>
        <v>20200810223</v>
      </c>
      <c r="B56" s="3" t="s">
        <v>3</v>
      </c>
    </row>
    <row r="57" ht="15.6" spans="1:2">
      <c r="A57" s="3" t="str">
        <f>"20200810224"</f>
        <v>20200810224</v>
      </c>
      <c r="B57" s="3" t="s">
        <v>3</v>
      </c>
    </row>
    <row r="58" ht="15.6" spans="1:2">
      <c r="A58" s="3" t="str">
        <f>"20200810225"</f>
        <v>20200810225</v>
      </c>
      <c r="B58" s="3" t="s">
        <v>3</v>
      </c>
    </row>
    <row r="59" ht="15.6" spans="1:2">
      <c r="A59" s="3" t="str">
        <f>"20200810226"</f>
        <v>20200810226</v>
      </c>
      <c r="B59" s="3">
        <v>62.5</v>
      </c>
    </row>
    <row r="60" ht="15.6" spans="1:2">
      <c r="A60" s="3" t="str">
        <f>"20200810227"</f>
        <v>20200810227</v>
      </c>
      <c r="B60" s="3" t="s">
        <v>3</v>
      </c>
    </row>
    <row r="61" ht="15.6" spans="1:2">
      <c r="A61" s="3" t="str">
        <f>"20200810228"</f>
        <v>20200810228</v>
      </c>
      <c r="B61" s="3" t="s">
        <v>3</v>
      </c>
    </row>
    <row r="62" ht="15.6" spans="1:2">
      <c r="A62" s="3" t="str">
        <f>"20200810229"</f>
        <v>20200810229</v>
      </c>
      <c r="B62" s="3">
        <v>54.7</v>
      </c>
    </row>
    <row r="63" ht="15.6" spans="1:2">
      <c r="A63" s="3" t="str">
        <f>"20200810230"</f>
        <v>20200810230</v>
      </c>
      <c r="B63" s="3">
        <v>53.4</v>
      </c>
    </row>
    <row r="64" ht="15.6" spans="1:2">
      <c r="A64" s="3" t="str">
        <f>"20200810301"</f>
        <v>20200810301</v>
      </c>
      <c r="B64" s="3">
        <v>53.4</v>
      </c>
    </row>
    <row r="65" ht="15.6" spans="1:2">
      <c r="A65" s="3" t="str">
        <f>"20200810302"</f>
        <v>20200810302</v>
      </c>
      <c r="B65" s="3">
        <v>66.4</v>
      </c>
    </row>
    <row r="66" ht="15.6" spans="1:2">
      <c r="A66" s="3" t="str">
        <f>"20200810303"</f>
        <v>20200810303</v>
      </c>
      <c r="B66" s="3" t="s">
        <v>3</v>
      </c>
    </row>
    <row r="67" ht="15.6" spans="1:2">
      <c r="A67" s="3" t="str">
        <f>"20200810304"</f>
        <v>20200810304</v>
      </c>
      <c r="B67" s="3" t="s">
        <v>3</v>
      </c>
    </row>
    <row r="68" ht="15.6" spans="1:2">
      <c r="A68" s="3" t="str">
        <f>"20200810305"</f>
        <v>20200810305</v>
      </c>
      <c r="B68" s="3">
        <v>47.4</v>
      </c>
    </row>
    <row r="69" ht="15.6" spans="1:2">
      <c r="A69" s="3" t="str">
        <f>"20200810306"</f>
        <v>20200810306</v>
      </c>
      <c r="B69" s="3" t="s">
        <v>3</v>
      </c>
    </row>
    <row r="70" ht="15.6" spans="1:2">
      <c r="A70" s="3" t="str">
        <f>"20200810307"</f>
        <v>20200810307</v>
      </c>
      <c r="B70" s="3" t="s">
        <v>3</v>
      </c>
    </row>
    <row r="71" ht="15.6" spans="1:2">
      <c r="A71" s="3" t="str">
        <f>"20200810308"</f>
        <v>20200810308</v>
      </c>
      <c r="B71" s="3" t="s">
        <v>3</v>
      </c>
    </row>
    <row r="72" ht="15.6" spans="1:2">
      <c r="A72" s="3" t="str">
        <f>"20200810309"</f>
        <v>20200810309</v>
      </c>
      <c r="B72" s="3" t="s">
        <v>3</v>
      </c>
    </row>
    <row r="73" ht="15.6" spans="1:2">
      <c r="A73" s="3" t="str">
        <f>"20200810310"</f>
        <v>20200810310</v>
      </c>
      <c r="B73" s="3">
        <v>45.4</v>
      </c>
    </row>
    <row r="74" ht="15.6" spans="1:2">
      <c r="A74" s="3" t="str">
        <f>"20200810311"</f>
        <v>20200810311</v>
      </c>
      <c r="B74" s="3" t="s">
        <v>3</v>
      </c>
    </row>
    <row r="75" ht="15.6" spans="1:2">
      <c r="A75" s="3" t="str">
        <f>"20200810312"</f>
        <v>20200810312</v>
      </c>
      <c r="B75" s="3">
        <v>56.4</v>
      </c>
    </row>
    <row r="76" ht="15.6" spans="1:2">
      <c r="A76" s="3" t="str">
        <f>"20200810313"</f>
        <v>20200810313</v>
      </c>
      <c r="B76" s="3" t="s">
        <v>3</v>
      </c>
    </row>
    <row r="77" ht="15.6" spans="1:2">
      <c r="A77" s="3" t="str">
        <f>"20200810314"</f>
        <v>20200810314</v>
      </c>
      <c r="B77" s="3">
        <v>52.7</v>
      </c>
    </row>
    <row r="78" ht="15.6" spans="1:2">
      <c r="A78" s="3" t="str">
        <f>"20200810315"</f>
        <v>20200810315</v>
      </c>
      <c r="B78" s="3" t="s">
        <v>3</v>
      </c>
    </row>
    <row r="79" ht="15.6" spans="1:2">
      <c r="A79" s="3" t="str">
        <f>"20200810316"</f>
        <v>20200810316</v>
      </c>
      <c r="B79" s="3">
        <v>41.1</v>
      </c>
    </row>
    <row r="80" ht="15.6" spans="1:2">
      <c r="A80" s="3" t="str">
        <f>"20200810317"</f>
        <v>20200810317</v>
      </c>
      <c r="B80" s="3" t="s">
        <v>3</v>
      </c>
    </row>
    <row r="81" ht="15.6" spans="1:2">
      <c r="A81" s="3" t="str">
        <f>"20200810318"</f>
        <v>20200810318</v>
      </c>
      <c r="B81" s="3">
        <v>53.3</v>
      </c>
    </row>
    <row r="82" ht="15.6" spans="1:2">
      <c r="A82" s="3" t="str">
        <f>"20200810319"</f>
        <v>20200810319</v>
      </c>
      <c r="B82" s="3" t="s">
        <v>3</v>
      </c>
    </row>
    <row r="83" ht="15.6" spans="1:2">
      <c r="A83" s="3" t="str">
        <f>"20200810320"</f>
        <v>20200810320</v>
      </c>
      <c r="B83" s="3">
        <v>45.3</v>
      </c>
    </row>
    <row r="84" ht="15.6" spans="1:2">
      <c r="A84" s="3" t="str">
        <f>"20200810321"</f>
        <v>20200810321</v>
      </c>
      <c r="B84" s="3" t="s">
        <v>3</v>
      </c>
    </row>
    <row r="85" ht="15.6" spans="1:2">
      <c r="A85" s="3" t="str">
        <f>"20200810322"</f>
        <v>20200810322</v>
      </c>
      <c r="B85" s="3">
        <v>66.5</v>
      </c>
    </row>
    <row r="86" ht="15.6" spans="1:2">
      <c r="A86" s="3" t="str">
        <f>"20200810323"</f>
        <v>20200810323</v>
      </c>
      <c r="B86" s="3" t="s">
        <v>3</v>
      </c>
    </row>
    <row r="87" ht="15.6" spans="1:2">
      <c r="A87" s="3" t="str">
        <f>"20200810324"</f>
        <v>20200810324</v>
      </c>
      <c r="B87" s="3">
        <v>47.7</v>
      </c>
    </row>
    <row r="88" ht="15.6" spans="1:2">
      <c r="A88" s="3" t="str">
        <f>"20200810325"</f>
        <v>20200810325</v>
      </c>
      <c r="B88" s="3">
        <v>57.8</v>
      </c>
    </row>
    <row r="89" ht="15.6" spans="1:2">
      <c r="A89" s="3" t="str">
        <f>"20200810326"</f>
        <v>20200810326</v>
      </c>
      <c r="B89" s="3">
        <v>46.2</v>
      </c>
    </row>
    <row r="90" ht="15.6" spans="1:2">
      <c r="A90" s="3" t="str">
        <f>"20200810327"</f>
        <v>20200810327</v>
      </c>
      <c r="B90" s="3" t="s">
        <v>3</v>
      </c>
    </row>
    <row r="91" ht="15.6" spans="1:2">
      <c r="A91" s="3" t="str">
        <f>"20200810328"</f>
        <v>20200810328</v>
      </c>
      <c r="B91" s="3" t="s">
        <v>3</v>
      </c>
    </row>
    <row r="92" ht="15.6" spans="1:2">
      <c r="A92" s="3" t="str">
        <f>"20200810329"</f>
        <v>20200810329</v>
      </c>
      <c r="B92" s="3" t="s">
        <v>3</v>
      </c>
    </row>
    <row r="93" ht="15.6" spans="1:2">
      <c r="A93" s="3" t="str">
        <f>"20200810330"</f>
        <v>20200810330</v>
      </c>
      <c r="B93" s="3" t="s">
        <v>3</v>
      </c>
    </row>
    <row r="94" ht="15.6" spans="1:2">
      <c r="A94" s="3" t="str">
        <f>"20200810401"</f>
        <v>20200810401</v>
      </c>
      <c r="B94" s="3" t="s">
        <v>3</v>
      </c>
    </row>
    <row r="95" ht="15.6" spans="1:2">
      <c r="A95" s="3" t="str">
        <f>"20200810402"</f>
        <v>20200810402</v>
      </c>
      <c r="B95" s="3" t="s">
        <v>3</v>
      </c>
    </row>
    <row r="96" ht="15.6" spans="1:2">
      <c r="A96" s="3" t="str">
        <f>"20200810403"</f>
        <v>20200810403</v>
      </c>
      <c r="B96" s="3">
        <v>59.2</v>
      </c>
    </row>
    <row r="97" ht="15.6" spans="1:2">
      <c r="A97" s="3" t="str">
        <f>"20200810404"</f>
        <v>20200810404</v>
      </c>
      <c r="B97" s="3" t="s">
        <v>3</v>
      </c>
    </row>
    <row r="98" ht="15.6" spans="1:2">
      <c r="A98" s="3" t="str">
        <f>"20200810405"</f>
        <v>20200810405</v>
      </c>
      <c r="B98" s="3">
        <v>51.3</v>
      </c>
    </row>
    <row r="99" ht="15.6" spans="1:2">
      <c r="A99" s="3" t="str">
        <f>"20200810406"</f>
        <v>20200810406</v>
      </c>
      <c r="B99" s="3" t="s">
        <v>3</v>
      </c>
    </row>
    <row r="100" ht="15.6" spans="1:2">
      <c r="A100" s="3" t="str">
        <f>"20200810407"</f>
        <v>20200810407</v>
      </c>
      <c r="B100" s="3" t="s">
        <v>3</v>
      </c>
    </row>
    <row r="101" ht="15.6" spans="1:2">
      <c r="A101" s="3" t="str">
        <f>"20200810408"</f>
        <v>20200810408</v>
      </c>
      <c r="B101" s="3" t="s">
        <v>3</v>
      </c>
    </row>
    <row r="102" ht="15.6" spans="1:2">
      <c r="A102" s="3" t="str">
        <f>"20200810409"</f>
        <v>20200810409</v>
      </c>
      <c r="B102" s="3" t="s">
        <v>3</v>
      </c>
    </row>
    <row r="103" ht="15.6" spans="1:2">
      <c r="A103" s="3" t="str">
        <f>"20200810410"</f>
        <v>20200810410</v>
      </c>
      <c r="B103" s="3">
        <v>49.6</v>
      </c>
    </row>
    <row r="104" ht="15.6" spans="1:2">
      <c r="A104" s="3" t="str">
        <f>"20200810411"</f>
        <v>20200810411</v>
      </c>
      <c r="B104" s="3">
        <v>61.9</v>
      </c>
    </row>
    <row r="105" ht="15.6" spans="1:2">
      <c r="A105" s="3" t="str">
        <f>"20200810412"</f>
        <v>20200810412</v>
      </c>
      <c r="B105" s="3" t="s">
        <v>3</v>
      </c>
    </row>
    <row r="106" ht="15.6" spans="1:2">
      <c r="A106" s="3" t="str">
        <f>"20200810413"</f>
        <v>20200810413</v>
      </c>
      <c r="B106" s="3" t="s">
        <v>3</v>
      </c>
    </row>
    <row r="107" ht="15.6" spans="1:2">
      <c r="A107" s="3" t="str">
        <f>"20200810414"</f>
        <v>20200810414</v>
      </c>
      <c r="B107" s="3" t="s">
        <v>3</v>
      </c>
    </row>
    <row r="108" ht="15.6" spans="1:2">
      <c r="A108" s="3" t="str">
        <f>"20200810415"</f>
        <v>20200810415</v>
      </c>
      <c r="B108" s="3" t="s">
        <v>3</v>
      </c>
    </row>
    <row r="109" ht="15.6" spans="1:2">
      <c r="A109" s="3" t="str">
        <f>"20200810416"</f>
        <v>20200810416</v>
      </c>
      <c r="B109" s="3" t="s">
        <v>3</v>
      </c>
    </row>
    <row r="110" ht="15.6" spans="1:2">
      <c r="A110" s="3" t="str">
        <f>"20200810417"</f>
        <v>20200810417</v>
      </c>
      <c r="B110" s="3">
        <v>57.8</v>
      </c>
    </row>
    <row r="111" ht="15.6" spans="1:2">
      <c r="A111" s="3" t="str">
        <f>"20200810418"</f>
        <v>20200810418</v>
      </c>
      <c r="B111" s="3">
        <v>57.9</v>
      </c>
    </row>
    <row r="112" ht="15.6" spans="1:2">
      <c r="A112" s="3" t="str">
        <f>"20200810419"</f>
        <v>20200810419</v>
      </c>
      <c r="B112" s="3" t="s">
        <v>3</v>
      </c>
    </row>
    <row r="113" ht="15.6" spans="1:2">
      <c r="A113" s="3" t="str">
        <f>"20200810420"</f>
        <v>20200810420</v>
      </c>
      <c r="B113" s="3" t="s">
        <v>3</v>
      </c>
    </row>
    <row r="114" ht="15.6" spans="1:2">
      <c r="A114" s="3" t="str">
        <f>"20200810421"</f>
        <v>20200810421</v>
      </c>
      <c r="B114" s="3">
        <v>43.2</v>
      </c>
    </row>
    <row r="115" ht="15.6" spans="1:2">
      <c r="A115" s="3" t="str">
        <f>"20200810422"</f>
        <v>20200810422</v>
      </c>
      <c r="B115" s="3" t="s">
        <v>3</v>
      </c>
    </row>
    <row r="116" ht="15.6" spans="1:2">
      <c r="A116" s="3" t="str">
        <f>"20200810423"</f>
        <v>20200810423</v>
      </c>
      <c r="B116" s="3" t="s">
        <v>3</v>
      </c>
    </row>
    <row r="117" ht="15.6" spans="1:2">
      <c r="A117" s="3" t="str">
        <f>"20200810424"</f>
        <v>20200810424</v>
      </c>
      <c r="B117" s="3" t="s">
        <v>3</v>
      </c>
    </row>
    <row r="118" ht="15.6" spans="1:2">
      <c r="A118" s="3" t="str">
        <f>"20200810425"</f>
        <v>20200810425</v>
      </c>
      <c r="B118" s="3" t="s">
        <v>3</v>
      </c>
    </row>
    <row r="119" ht="15.6" spans="1:2">
      <c r="A119" s="3" t="str">
        <f>"20200810426"</f>
        <v>20200810426</v>
      </c>
      <c r="B119" s="3" t="s">
        <v>3</v>
      </c>
    </row>
    <row r="120" ht="15.6" spans="1:2">
      <c r="A120" s="3" t="str">
        <f>"20200810427"</f>
        <v>20200810427</v>
      </c>
      <c r="B120" s="3">
        <v>64.1</v>
      </c>
    </row>
    <row r="121" ht="15.6" spans="1:2">
      <c r="A121" s="3" t="str">
        <f>"20200810428"</f>
        <v>20200810428</v>
      </c>
      <c r="B121" s="3" t="s">
        <v>3</v>
      </c>
    </row>
    <row r="122" ht="15.6" spans="1:2">
      <c r="A122" s="3" t="str">
        <f>"20200810429"</f>
        <v>20200810429</v>
      </c>
      <c r="B122" s="3" t="s">
        <v>3</v>
      </c>
    </row>
    <row r="123" ht="15.6" spans="1:2">
      <c r="A123" s="3" t="str">
        <f>"20200810430"</f>
        <v>20200810430</v>
      </c>
      <c r="B123" s="3" t="s">
        <v>3</v>
      </c>
    </row>
    <row r="124" ht="15.6" spans="1:2">
      <c r="A124" s="3" t="str">
        <f>"20200810501"</f>
        <v>20200810501</v>
      </c>
      <c r="B124" s="3" t="s">
        <v>3</v>
      </c>
    </row>
    <row r="125" ht="15.6" spans="1:2">
      <c r="A125" s="3" t="str">
        <f>"20200810502"</f>
        <v>20200810502</v>
      </c>
      <c r="B125" s="3" t="s">
        <v>3</v>
      </c>
    </row>
    <row r="126" ht="15.6" spans="1:2">
      <c r="A126" s="3" t="str">
        <f>"20200810503"</f>
        <v>20200810503</v>
      </c>
      <c r="B126" s="3" t="s">
        <v>3</v>
      </c>
    </row>
    <row r="127" ht="15.6" spans="1:2">
      <c r="A127" s="3" t="str">
        <f>"20200810504"</f>
        <v>20200810504</v>
      </c>
      <c r="B127" s="3" t="s">
        <v>3</v>
      </c>
    </row>
    <row r="128" ht="15.6" spans="1:2">
      <c r="A128" s="3" t="str">
        <f>"20200810505"</f>
        <v>20200810505</v>
      </c>
      <c r="B128" s="3">
        <v>60.6</v>
      </c>
    </row>
    <row r="129" ht="15.6" spans="1:2">
      <c r="A129" s="3" t="str">
        <f>"20200810506"</f>
        <v>20200810506</v>
      </c>
      <c r="B129" s="3">
        <v>52.6</v>
      </c>
    </row>
    <row r="130" ht="15.6" spans="1:2">
      <c r="A130" s="3" t="str">
        <f>"20200810507"</f>
        <v>20200810507</v>
      </c>
      <c r="B130" s="3" t="s">
        <v>3</v>
      </c>
    </row>
    <row r="131" ht="15.6" spans="1:2">
      <c r="A131" s="3" t="str">
        <f>"20200810508"</f>
        <v>20200810508</v>
      </c>
      <c r="B131" s="3" t="s">
        <v>3</v>
      </c>
    </row>
    <row r="132" ht="15.6" spans="1:2">
      <c r="A132" s="3" t="str">
        <f>"20200810509"</f>
        <v>20200810509</v>
      </c>
      <c r="B132" s="3" t="s">
        <v>3</v>
      </c>
    </row>
    <row r="133" ht="15.6" spans="1:2">
      <c r="A133" s="3" t="str">
        <f>"20200810510"</f>
        <v>20200810510</v>
      </c>
      <c r="B133" s="3" t="s">
        <v>3</v>
      </c>
    </row>
    <row r="134" ht="15.6" spans="1:2">
      <c r="A134" s="3" t="str">
        <f>"20200810511"</f>
        <v>20200810511</v>
      </c>
      <c r="B134" s="3">
        <v>50.6</v>
      </c>
    </row>
    <row r="135" ht="15.6" spans="1:2">
      <c r="A135" s="3" t="str">
        <f>"20200810512"</f>
        <v>20200810512</v>
      </c>
      <c r="B135" s="3" t="s">
        <v>3</v>
      </c>
    </row>
    <row r="136" ht="15.6" spans="1:2">
      <c r="A136" s="3" t="str">
        <f>"20200810513"</f>
        <v>20200810513</v>
      </c>
      <c r="B136" s="3" t="s">
        <v>3</v>
      </c>
    </row>
    <row r="137" ht="15.6" spans="1:2">
      <c r="A137" s="3" t="str">
        <f>"20200810514"</f>
        <v>20200810514</v>
      </c>
      <c r="B137" s="3">
        <v>76.3</v>
      </c>
    </row>
    <row r="138" ht="15.6" spans="1:2">
      <c r="A138" s="3" t="str">
        <f>"20200810515"</f>
        <v>20200810515</v>
      </c>
      <c r="B138" s="3" t="s">
        <v>3</v>
      </c>
    </row>
    <row r="139" ht="15.6" spans="1:2">
      <c r="A139" s="3" t="str">
        <f>"20200810516"</f>
        <v>20200810516</v>
      </c>
      <c r="B139" s="3" t="s">
        <v>3</v>
      </c>
    </row>
    <row r="140" ht="15.6" spans="1:2">
      <c r="A140" s="3" t="str">
        <f>"20200810517"</f>
        <v>20200810517</v>
      </c>
      <c r="B140" s="3" t="s">
        <v>3</v>
      </c>
    </row>
    <row r="141" ht="15.6" spans="1:2">
      <c r="A141" s="3" t="str">
        <f>"20200810518"</f>
        <v>20200810518</v>
      </c>
      <c r="B141" s="3" t="s">
        <v>3</v>
      </c>
    </row>
    <row r="142" ht="15.6" spans="1:2">
      <c r="A142" s="3" t="str">
        <f>"20200810519"</f>
        <v>20200810519</v>
      </c>
      <c r="B142" s="3" t="s">
        <v>3</v>
      </c>
    </row>
    <row r="143" ht="15.6" spans="1:2">
      <c r="A143" s="3" t="str">
        <f>"20200810520"</f>
        <v>20200810520</v>
      </c>
      <c r="B143" s="3" t="s">
        <v>3</v>
      </c>
    </row>
    <row r="144" ht="15.6" spans="1:2">
      <c r="A144" s="3" t="str">
        <f>"20200810521"</f>
        <v>20200810521</v>
      </c>
      <c r="B144" s="3" t="s">
        <v>3</v>
      </c>
    </row>
    <row r="145" ht="15.6" spans="1:2">
      <c r="A145" s="3" t="str">
        <f>"20200810522"</f>
        <v>20200810522</v>
      </c>
      <c r="B145" s="3" t="s">
        <v>3</v>
      </c>
    </row>
    <row r="146" ht="15.6" spans="1:2">
      <c r="A146" s="3" t="str">
        <f>"20200810523"</f>
        <v>20200810523</v>
      </c>
      <c r="B146" s="3" t="s">
        <v>3</v>
      </c>
    </row>
    <row r="147" ht="15.6" spans="1:2">
      <c r="A147" s="3" t="str">
        <f>"20200810524"</f>
        <v>20200810524</v>
      </c>
      <c r="B147" s="3" t="s">
        <v>3</v>
      </c>
    </row>
    <row r="148" ht="15.6" spans="1:2">
      <c r="A148" s="3" t="str">
        <f>"20200810525"</f>
        <v>20200810525</v>
      </c>
      <c r="B148" s="3">
        <v>47.1</v>
      </c>
    </row>
    <row r="149" ht="15.6" spans="1:2">
      <c r="A149" s="3" t="str">
        <f>"20200810526"</f>
        <v>20200810526</v>
      </c>
      <c r="B149" s="3" t="s">
        <v>3</v>
      </c>
    </row>
    <row r="150" ht="15.6" spans="1:2">
      <c r="A150" s="3" t="str">
        <f>"20200810527"</f>
        <v>20200810527</v>
      </c>
      <c r="B150" s="3" t="s">
        <v>3</v>
      </c>
    </row>
    <row r="151" ht="15.6" spans="1:2">
      <c r="A151" s="3" t="str">
        <f>"20200810528"</f>
        <v>20200810528</v>
      </c>
      <c r="B151" s="3" t="s">
        <v>3</v>
      </c>
    </row>
    <row r="152" ht="15.6" spans="1:2">
      <c r="A152" s="3" t="str">
        <f>"20200810529"</f>
        <v>20200810529</v>
      </c>
      <c r="B152" s="3" t="s">
        <v>3</v>
      </c>
    </row>
    <row r="153" ht="15.6" spans="1:2">
      <c r="A153" s="3" t="str">
        <f>"20200810530"</f>
        <v>20200810530</v>
      </c>
      <c r="B153" s="3">
        <v>53.7</v>
      </c>
    </row>
    <row r="154" ht="15.6" spans="1:2">
      <c r="A154" s="3" t="str">
        <f>"20200810601"</f>
        <v>20200810601</v>
      </c>
      <c r="B154" s="3" t="s">
        <v>3</v>
      </c>
    </row>
    <row r="155" ht="15.6" spans="1:2">
      <c r="A155" s="3" t="str">
        <f>"20200810602"</f>
        <v>20200810602</v>
      </c>
      <c r="B155" s="3" t="s">
        <v>3</v>
      </c>
    </row>
    <row r="156" ht="15.6" spans="1:2">
      <c r="A156" s="3" t="str">
        <f>"20200810603"</f>
        <v>20200810603</v>
      </c>
      <c r="B156" s="3" t="s">
        <v>3</v>
      </c>
    </row>
    <row r="157" ht="15.6" spans="1:2">
      <c r="A157" s="3" t="str">
        <f>"20200810604"</f>
        <v>20200810604</v>
      </c>
      <c r="B157" s="3" t="s">
        <v>3</v>
      </c>
    </row>
    <row r="158" ht="15.6" spans="1:2">
      <c r="A158" s="3" t="str">
        <f>"20200810605"</f>
        <v>20200810605</v>
      </c>
      <c r="B158" s="3">
        <v>46.1</v>
      </c>
    </row>
    <row r="159" ht="15.6" spans="1:2">
      <c r="A159" s="3" t="str">
        <f>"20200810606"</f>
        <v>20200810606</v>
      </c>
      <c r="B159" s="3" t="s">
        <v>3</v>
      </c>
    </row>
    <row r="160" ht="15.6" spans="1:2">
      <c r="A160" s="3" t="str">
        <f>"20200810607"</f>
        <v>20200810607</v>
      </c>
      <c r="B160" s="3" t="s">
        <v>3</v>
      </c>
    </row>
    <row r="161" ht="15.6" spans="1:2">
      <c r="A161" s="3" t="str">
        <f>"20200810608"</f>
        <v>20200810608</v>
      </c>
      <c r="B161" s="3" t="s">
        <v>3</v>
      </c>
    </row>
    <row r="162" ht="15.6" spans="1:2">
      <c r="A162" s="3" t="str">
        <f>"20200810609"</f>
        <v>20200810609</v>
      </c>
      <c r="B162" s="3" t="s">
        <v>3</v>
      </c>
    </row>
    <row r="163" ht="15.6" spans="1:2">
      <c r="A163" s="3" t="str">
        <f>"20200810610"</f>
        <v>20200810610</v>
      </c>
      <c r="B163" s="3">
        <v>72.6</v>
      </c>
    </row>
    <row r="164" ht="15.6" spans="1:2">
      <c r="A164" s="3" t="str">
        <f>"20200810611"</f>
        <v>20200810611</v>
      </c>
      <c r="B164" s="3" t="s">
        <v>3</v>
      </c>
    </row>
    <row r="165" ht="15.6" spans="1:2">
      <c r="A165" s="3" t="str">
        <f>"20200810612"</f>
        <v>20200810612</v>
      </c>
      <c r="B165" s="3" t="s">
        <v>3</v>
      </c>
    </row>
    <row r="166" ht="15.6" spans="1:2">
      <c r="A166" s="3" t="str">
        <f>"20200810613"</f>
        <v>20200810613</v>
      </c>
      <c r="B166" s="3" t="s">
        <v>3</v>
      </c>
    </row>
    <row r="167" ht="15.6" spans="1:2">
      <c r="A167" s="3" t="str">
        <f>"20200810614"</f>
        <v>20200810614</v>
      </c>
      <c r="B167" s="3">
        <v>53.3</v>
      </c>
    </row>
    <row r="168" ht="15.6" spans="1:2">
      <c r="A168" s="3" t="str">
        <f>"20200810615"</f>
        <v>20200810615</v>
      </c>
      <c r="B168" s="3" t="s">
        <v>3</v>
      </c>
    </row>
    <row r="169" ht="15.6" spans="1:2">
      <c r="A169" s="3" t="str">
        <f>"20200810616"</f>
        <v>20200810616</v>
      </c>
      <c r="B169" s="3">
        <v>60.6</v>
      </c>
    </row>
    <row r="170" ht="15.6" spans="1:2">
      <c r="A170" s="3" t="str">
        <f>"20200810617"</f>
        <v>20200810617</v>
      </c>
      <c r="B170" s="3">
        <v>61.4</v>
      </c>
    </row>
    <row r="171" ht="15.6" spans="1:2">
      <c r="A171" s="3" t="str">
        <f>"20200810618"</f>
        <v>20200810618</v>
      </c>
      <c r="B171" s="3">
        <v>50.4</v>
      </c>
    </row>
    <row r="172" ht="15.6" spans="1:2">
      <c r="A172" s="3" t="str">
        <f>"20200810619"</f>
        <v>20200810619</v>
      </c>
      <c r="B172" s="3" t="s">
        <v>3</v>
      </c>
    </row>
    <row r="173" ht="15.6" spans="1:2">
      <c r="A173" s="3" t="str">
        <f>"20200810620"</f>
        <v>20200810620</v>
      </c>
      <c r="B173" s="3">
        <v>69.9</v>
      </c>
    </row>
    <row r="174" ht="15.6" spans="1:2">
      <c r="A174" s="3" t="str">
        <f>"20200810621"</f>
        <v>20200810621</v>
      </c>
      <c r="B174" s="3">
        <v>61.9</v>
      </c>
    </row>
    <row r="175" ht="15.6" spans="1:2">
      <c r="A175" s="3" t="str">
        <f>"20200810622"</f>
        <v>20200810622</v>
      </c>
      <c r="B175" s="3" t="s">
        <v>3</v>
      </c>
    </row>
    <row r="176" ht="15.6" spans="1:2">
      <c r="A176" s="3" t="str">
        <f>"20200810623"</f>
        <v>20200810623</v>
      </c>
      <c r="B176" s="3">
        <v>64</v>
      </c>
    </row>
    <row r="177" ht="15.6" spans="1:2">
      <c r="A177" s="3" t="str">
        <f>"20200810624"</f>
        <v>20200810624</v>
      </c>
      <c r="B177" s="3">
        <v>67.8</v>
      </c>
    </row>
    <row r="178" ht="15.6" spans="1:2">
      <c r="A178" s="3" t="str">
        <f>"20200810625"</f>
        <v>20200810625</v>
      </c>
      <c r="B178" s="3" t="s">
        <v>3</v>
      </c>
    </row>
    <row r="179" ht="15.6" spans="1:2">
      <c r="A179" s="3" t="str">
        <f>"20200810626"</f>
        <v>20200810626</v>
      </c>
      <c r="B179" s="3">
        <v>57.7</v>
      </c>
    </row>
    <row r="180" ht="15.6" spans="1:2">
      <c r="A180" s="3" t="str">
        <f>"20200810627"</f>
        <v>20200810627</v>
      </c>
      <c r="B180" s="3">
        <v>57.6</v>
      </c>
    </row>
    <row r="181" ht="15.6" spans="1:2">
      <c r="A181" s="3" t="str">
        <f>"20200810628"</f>
        <v>20200810628</v>
      </c>
      <c r="B181" s="3">
        <v>47</v>
      </c>
    </row>
    <row r="182" ht="15.6" spans="1:2">
      <c r="A182" s="3" t="str">
        <f>"20200810629"</f>
        <v>20200810629</v>
      </c>
      <c r="B182" s="3">
        <v>60.4</v>
      </c>
    </row>
    <row r="183" ht="15.6" spans="1:2">
      <c r="A183" s="3" t="str">
        <f>"20200810630"</f>
        <v>20200810630</v>
      </c>
      <c r="B183" s="3">
        <v>60.5</v>
      </c>
    </row>
    <row r="184" ht="15.6" spans="1:2">
      <c r="A184" s="3" t="str">
        <f>"20200810701"</f>
        <v>20200810701</v>
      </c>
      <c r="B184" s="3" t="s">
        <v>3</v>
      </c>
    </row>
    <row r="185" ht="15.6" spans="1:2">
      <c r="A185" s="3" t="str">
        <f>"20200810702"</f>
        <v>20200810702</v>
      </c>
      <c r="B185" s="3">
        <v>52.8</v>
      </c>
    </row>
    <row r="186" ht="15.6" spans="1:2">
      <c r="A186" s="3" t="str">
        <f>"20200810703"</f>
        <v>20200810703</v>
      </c>
      <c r="B186" s="3">
        <v>63.2</v>
      </c>
    </row>
    <row r="187" ht="15.6" spans="1:2">
      <c r="A187" s="3" t="str">
        <f>"20200810704"</f>
        <v>20200810704</v>
      </c>
      <c r="B187" s="3">
        <v>46.7</v>
      </c>
    </row>
    <row r="188" ht="15.6" spans="1:2">
      <c r="A188" s="3" t="str">
        <f>"20200810705"</f>
        <v>20200810705</v>
      </c>
      <c r="B188" s="3">
        <v>54.8</v>
      </c>
    </row>
    <row r="189" ht="15.6" spans="1:2">
      <c r="A189" s="3" t="str">
        <f>"20200810706"</f>
        <v>20200810706</v>
      </c>
      <c r="B189" s="3" t="s">
        <v>3</v>
      </c>
    </row>
    <row r="190" ht="15.6" spans="1:2">
      <c r="A190" s="3" t="str">
        <f>"20200810707"</f>
        <v>20200810707</v>
      </c>
      <c r="B190" s="3" t="s">
        <v>3</v>
      </c>
    </row>
    <row r="191" ht="15.6" spans="1:2">
      <c r="A191" s="3" t="str">
        <f>"20200810708"</f>
        <v>20200810708</v>
      </c>
      <c r="B191" s="3" t="s">
        <v>3</v>
      </c>
    </row>
    <row r="192" ht="15.6" spans="1:2">
      <c r="A192" s="3" t="str">
        <f>"20200810709"</f>
        <v>20200810709</v>
      </c>
      <c r="B192" s="3">
        <v>53.8</v>
      </c>
    </row>
    <row r="193" ht="15.6" spans="1:2">
      <c r="A193" s="3" t="str">
        <f>"20200810710"</f>
        <v>20200810710</v>
      </c>
      <c r="B193" s="3">
        <v>58.9</v>
      </c>
    </row>
    <row r="194" ht="15.6" spans="1:2">
      <c r="A194" s="3" t="str">
        <f>"20200810711"</f>
        <v>20200810711</v>
      </c>
      <c r="B194" s="3">
        <v>51.9</v>
      </c>
    </row>
    <row r="195" ht="15.6" spans="1:2">
      <c r="A195" s="3" t="str">
        <f>"20200810712"</f>
        <v>20200810712</v>
      </c>
      <c r="B195" s="3">
        <v>59.6</v>
      </c>
    </row>
    <row r="196" ht="15.6" spans="1:2">
      <c r="A196" s="3" t="str">
        <f>"20200810713"</f>
        <v>20200810713</v>
      </c>
      <c r="B196" s="3" t="s">
        <v>3</v>
      </c>
    </row>
    <row r="197" ht="15.6" spans="1:2">
      <c r="A197" s="3" t="str">
        <f>"20200810714"</f>
        <v>20200810714</v>
      </c>
      <c r="B197" s="3">
        <v>56.3</v>
      </c>
    </row>
    <row r="198" ht="15.6" spans="1:2">
      <c r="A198" s="3" t="str">
        <f>"20200810715"</f>
        <v>20200810715</v>
      </c>
      <c r="B198" s="3">
        <v>48.3</v>
      </c>
    </row>
    <row r="199" ht="15.6" spans="1:2">
      <c r="A199" s="3" t="str">
        <f>"20200810716"</f>
        <v>20200810716</v>
      </c>
      <c r="B199" s="3" t="s">
        <v>3</v>
      </c>
    </row>
    <row r="200" ht="15.6" spans="1:2">
      <c r="A200" s="3" t="str">
        <f>"20200810717"</f>
        <v>20200810717</v>
      </c>
      <c r="B200" s="3" t="s">
        <v>3</v>
      </c>
    </row>
    <row r="201" ht="15.6" spans="1:2">
      <c r="A201" s="3" t="str">
        <f>"20200810718"</f>
        <v>20200810718</v>
      </c>
      <c r="B201" s="3" t="s">
        <v>3</v>
      </c>
    </row>
    <row r="202" ht="15.6" spans="1:2">
      <c r="A202" s="3" t="str">
        <f>"20200810719"</f>
        <v>20200810719</v>
      </c>
      <c r="B202" s="3">
        <v>39.1</v>
      </c>
    </row>
    <row r="203" ht="15.6" spans="1:2">
      <c r="A203" s="3" t="str">
        <f>"20200810720"</f>
        <v>20200810720</v>
      </c>
      <c r="B203" s="3">
        <v>69.2</v>
      </c>
    </row>
    <row r="204" ht="15.6" spans="1:2">
      <c r="A204" s="3" t="str">
        <f>"20200810721"</f>
        <v>20200810721</v>
      </c>
      <c r="B204" s="3">
        <v>59.1</v>
      </c>
    </row>
    <row r="205" ht="15.6" spans="1:2">
      <c r="A205" s="3" t="str">
        <f>"20200810722"</f>
        <v>20200810722</v>
      </c>
      <c r="B205" s="3">
        <v>38.3</v>
      </c>
    </row>
    <row r="206" ht="15.6" spans="1:2">
      <c r="A206" s="3" t="str">
        <f>"20200810723"</f>
        <v>20200810723</v>
      </c>
      <c r="B206" s="3" t="s">
        <v>3</v>
      </c>
    </row>
    <row r="207" ht="15.6" spans="1:2">
      <c r="A207" s="3" t="str">
        <f>"20200810724"</f>
        <v>20200810724</v>
      </c>
      <c r="B207" s="3" t="s">
        <v>3</v>
      </c>
    </row>
    <row r="208" ht="15.6" spans="1:2">
      <c r="A208" s="3" t="str">
        <f>"20200810725"</f>
        <v>20200810725</v>
      </c>
      <c r="B208" s="3" t="s">
        <v>3</v>
      </c>
    </row>
    <row r="209" ht="15.6" spans="1:2">
      <c r="A209" s="3" t="str">
        <f>"20200810726"</f>
        <v>20200810726</v>
      </c>
      <c r="B209" s="3">
        <v>62.8</v>
      </c>
    </row>
    <row r="210" ht="15.6" spans="1:2">
      <c r="A210" s="3" t="str">
        <f>"20200810727"</f>
        <v>20200810727</v>
      </c>
      <c r="B210" s="3">
        <v>51.2</v>
      </c>
    </row>
    <row r="211" ht="15.6" spans="1:2">
      <c r="A211" s="3" t="str">
        <f>"20200810728"</f>
        <v>20200810728</v>
      </c>
      <c r="B211" s="3" t="s">
        <v>3</v>
      </c>
    </row>
    <row r="212" ht="15.6" spans="1:2">
      <c r="A212" s="3" t="str">
        <f>"20200810729"</f>
        <v>20200810729</v>
      </c>
      <c r="B212" s="3" t="s">
        <v>3</v>
      </c>
    </row>
    <row r="213" ht="15.6" spans="1:2">
      <c r="A213" s="3" t="str">
        <f>"20200810730"</f>
        <v>20200810730</v>
      </c>
      <c r="B213" s="3" t="s">
        <v>3</v>
      </c>
    </row>
    <row r="214" ht="15.6" spans="1:2">
      <c r="A214" s="3" t="str">
        <f>"20200810801"</f>
        <v>20200810801</v>
      </c>
      <c r="B214" s="3" t="s">
        <v>3</v>
      </c>
    </row>
    <row r="215" ht="15.6" spans="1:2">
      <c r="A215" s="3" t="str">
        <f>"20200810802"</f>
        <v>20200810802</v>
      </c>
      <c r="B215" s="3">
        <v>59.8</v>
      </c>
    </row>
    <row r="216" ht="15.6" spans="1:2">
      <c r="A216" s="3" t="str">
        <f>"20200810803"</f>
        <v>20200810803</v>
      </c>
      <c r="B216" s="3" t="s">
        <v>3</v>
      </c>
    </row>
    <row r="217" ht="15.6" spans="1:2">
      <c r="A217" s="3" t="str">
        <f>"20200810804"</f>
        <v>20200810804</v>
      </c>
      <c r="B217" s="3" t="s">
        <v>3</v>
      </c>
    </row>
    <row r="218" ht="15.6" spans="1:2">
      <c r="A218" s="3" t="str">
        <f>"20200810805"</f>
        <v>20200810805</v>
      </c>
      <c r="B218" s="3" t="s">
        <v>3</v>
      </c>
    </row>
    <row r="219" ht="15.6" spans="1:2">
      <c r="A219" s="3" t="str">
        <f>"20200810806"</f>
        <v>20200810806</v>
      </c>
      <c r="B219" s="3">
        <v>54.5</v>
      </c>
    </row>
    <row r="220" ht="15.6" spans="1:2">
      <c r="A220" s="3" t="str">
        <f>"20200810807"</f>
        <v>20200810807</v>
      </c>
      <c r="B220" s="3">
        <v>52.6</v>
      </c>
    </row>
    <row r="221" ht="15.6" spans="1:2">
      <c r="A221" s="3" t="str">
        <f>"20200810808"</f>
        <v>20200810808</v>
      </c>
      <c r="B221" s="3" t="s">
        <v>3</v>
      </c>
    </row>
    <row r="222" ht="15.6" spans="1:2">
      <c r="A222" s="3" t="str">
        <f>"20200810809"</f>
        <v>20200810809</v>
      </c>
      <c r="B222" s="3">
        <v>55.5</v>
      </c>
    </row>
    <row r="223" ht="15.6" spans="1:2">
      <c r="A223" s="3" t="str">
        <f>"20200810810"</f>
        <v>20200810810</v>
      </c>
      <c r="B223" s="3">
        <v>56</v>
      </c>
    </row>
    <row r="224" ht="15.6" spans="1:2">
      <c r="A224" s="3" t="str">
        <f>"20200810811"</f>
        <v>20200810811</v>
      </c>
      <c r="B224" s="3" t="s">
        <v>3</v>
      </c>
    </row>
    <row r="225" ht="15.6" spans="1:2">
      <c r="A225" s="3" t="str">
        <f>"20200810812"</f>
        <v>20200810812</v>
      </c>
      <c r="B225" s="3" t="s">
        <v>3</v>
      </c>
    </row>
    <row r="226" ht="15.6" spans="1:2">
      <c r="A226" s="3" t="str">
        <f>"20200810813"</f>
        <v>20200810813</v>
      </c>
      <c r="B226" s="3" t="s">
        <v>3</v>
      </c>
    </row>
    <row r="227" ht="15.6" spans="1:2">
      <c r="A227" s="3" t="str">
        <f>"20200810814"</f>
        <v>20200810814</v>
      </c>
      <c r="B227" s="3" t="s">
        <v>3</v>
      </c>
    </row>
    <row r="228" ht="15.6" spans="1:2">
      <c r="A228" s="3" t="str">
        <f>"20200810815"</f>
        <v>20200810815</v>
      </c>
      <c r="B228" s="3">
        <v>63.5</v>
      </c>
    </row>
    <row r="229" ht="15.6" spans="1:2">
      <c r="A229" s="3" t="str">
        <f>"20200810816"</f>
        <v>20200810816</v>
      </c>
      <c r="B229" s="3" t="s">
        <v>3</v>
      </c>
    </row>
    <row r="230" ht="15.6" spans="1:2">
      <c r="A230" s="3" t="str">
        <f>"20200810817"</f>
        <v>20200810817</v>
      </c>
      <c r="B230" s="3">
        <v>52.5</v>
      </c>
    </row>
    <row r="231" ht="15.6" spans="1:2">
      <c r="A231" s="3" t="str">
        <f>"20200810818"</f>
        <v>20200810818</v>
      </c>
      <c r="B231" s="3" t="s">
        <v>3</v>
      </c>
    </row>
    <row r="232" ht="15.6" spans="1:2">
      <c r="A232" s="3" t="str">
        <f>"20200810819"</f>
        <v>20200810819</v>
      </c>
      <c r="B232" s="3" t="s">
        <v>3</v>
      </c>
    </row>
    <row r="233" ht="15.6" spans="1:2">
      <c r="A233" s="3" t="str">
        <f>"20200810820"</f>
        <v>20200810820</v>
      </c>
      <c r="B233" s="3" t="s">
        <v>3</v>
      </c>
    </row>
    <row r="234" ht="15.6" spans="1:2">
      <c r="A234" s="3" t="str">
        <f>"20200810821"</f>
        <v>20200810821</v>
      </c>
      <c r="B234" s="3">
        <v>26</v>
      </c>
    </row>
    <row r="235" ht="15.6" spans="1:2">
      <c r="A235" s="3" t="str">
        <f>"20200810822"</f>
        <v>20200810822</v>
      </c>
      <c r="B235" s="3" t="s">
        <v>3</v>
      </c>
    </row>
    <row r="236" ht="15.6" spans="1:2">
      <c r="A236" s="3" t="str">
        <f>"20200810823"</f>
        <v>20200810823</v>
      </c>
      <c r="B236" s="3" t="s">
        <v>3</v>
      </c>
    </row>
    <row r="237" ht="15.6" spans="1:2">
      <c r="A237" s="3" t="str">
        <f>"20200810824"</f>
        <v>20200810824</v>
      </c>
      <c r="B237" s="3">
        <v>52.4</v>
      </c>
    </row>
    <row r="238" ht="15.6" spans="1:2">
      <c r="A238" s="3" t="str">
        <f>"20200810825"</f>
        <v>20200810825</v>
      </c>
      <c r="B238" s="3" t="s">
        <v>3</v>
      </c>
    </row>
    <row r="239" ht="15.6" spans="1:2">
      <c r="A239" s="3" t="str">
        <f>"20200810826"</f>
        <v>20200810826</v>
      </c>
      <c r="B239" s="3">
        <v>36.8</v>
      </c>
    </row>
    <row r="240" ht="15.6" spans="1:2">
      <c r="A240" s="3" t="str">
        <f>"20200810827"</f>
        <v>20200810827</v>
      </c>
      <c r="B240" s="3" t="s">
        <v>3</v>
      </c>
    </row>
    <row r="241" ht="15.6" spans="1:2">
      <c r="A241" s="3" t="str">
        <f>"20200810828"</f>
        <v>20200810828</v>
      </c>
      <c r="B241" s="3" t="s">
        <v>3</v>
      </c>
    </row>
    <row r="242" ht="15.6" spans="1:2">
      <c r="A242" s="3" t="str">
        <f>"20200810829"</f>
        <v>20200810829</v>
      </c>
      <c r="B242" s="3">
        <v>62.7</v>
      </c>
    </row>
    <row r="243" ht="15.6" spans="1:2">
      <c r="A243" s="3" t="str">
        <f>"20200810830"</f>
        <v>20200810830</v>
      </c>
      <c r="B243" s="3">
        <v>52</v>
      </c>
    </row>
    <row r="244" ht="15.6" spans="1:2">
      <c r="A244" s="3" t="str">
        <f>"20200810901"</f>
        <v>20200810901</v>
      </c>
      <c r="B244" s="3">
        <v>70.5</v>
      </c>
    </row>
    <row r="245" ht="15.6" spans="1:2">
      <c r="A245" s="3" t="str">
        <f>"20200810902"</f>
        <v>20200810902</v>
      </c>
      <c r="B245" s="3" t="s">
        <v>3</v>
      </c>
    </row>
    <row r="246" ht="15.6" spans="1:2">
      <c r="A246" s="3" t="str">
        <f>"20200810903"</f>
        <v>20200810903</v>
      </c>
      <c r="B246" s="3" t="s">
        <v>3</v>
      </c>
    </row>
    <row r="247" ht="15.6" spans="1:2">
      <c r="A247" s="3" t="str">
        <f>"20200810904"</f>
        <v>20200810904</v>
      </c>
      <c r="B247" s="3">
        <v>42.4</v>
      </c>
    </row>
    <row r="248" ht="15.6" spans="1:2">
      <c r="A248" s="3" t="str">
        <f>"20200810905"</f>
        <v>20200810905</v>
      </c>
      <c r="B248" s="3">
        <v>48.8</v>
      </c>
    </row>
    <row r="249" ht="15.6" spans="1:2">
      <c r="A249" s="3" t="str">
        <f>"20200810906"</f>
        <v>20200810906</v>
      </c>
      <c r="B249" s="3" t="s">
        <v>3</v>
      </c>
    </row>
    <row r="250" ht="15.6" spans="1:2">
      <c r="A250" s="3" t="str">
        <f>"20200810907"</f>
        <v>20200810907</v>
      </c>
      <c r="B250" s="3">
        <v>48.8</v>
      </c>
    </row>
    <row r="251" ht="15.6" spans="1:2">
      <c r="A251" s="3" t="str">
        <f>"20200810908"</f>
        <v>20200810908</v>
      </c>
      <c r="B251" s="3">
        <v>51.9</v>
      </c>
    </row>
    <row r="252" ht="15.6" spans="1:2">
      <c r="A252" s="3" t="str">
        <f>"20200810909"</f>
        <v>20200810909</v>
      </c>
      <c r="B252" s="3" t="s">
        <v>3</v>
      </c>
    </row>
    <row r="253" ht="15.6" spans="1:2">
      <c r="A253" s="3" t="str">
        <f>"20200810910"</f>
        <v>20200810910</v>
      </c>
      <c r="B253" s="3" t="s">
        <v>3</v>
      </c>
    </row>
    <row r="254" ht="15.6" spans="1:2">
      <c r="A254" s="3" t="str">
        <f>"20200810911"</f>
        <v>20200810911</v>
      </c>
      <c r="B254" s="3">
        <v>49.8</v>
      </c>
    </row>
    <row r="255" ht="15.6" spans="1:2">
      <c r="A255" s="3" t="str">
        <f>"20200810912"</f>
        <v>20200810912</v>
      </c>
      <c r="B255" s="3">
        <v>45.9</v>
      </c>
    </row>
    <row r="256" ht="15.6" spans="1:2">
      <c r="A256" s="3" t="str">
        <f>"20200810913"</f>
        <v>20200810913</v>
      </c>
      <c r="B256" s="3" t="s">
        <v>3</v>
      </c>
    </row>
    <row r="257" ht="15.6" spans="1:2">
      <c r="A257" s="3" t="str">
        <f>"20200810914"</f>
        <v>20200810914</v>
      </c>
      <c r="B257" s="3">
        <v>53.5</v>
      </c>
    </row>
    <row r="258" ht="15.6" spans="1:2">
      <c r="A258" s="3" t="str">
        <f>"20200810915"</f>
        <v>20200810915</v>
      </c>
      <c r="B258" s="3" t="s">
        <v>3</v>
      </c>
    </row>
    <row r="259" ht="15.6" spans="1:2">
      <c r="A259" s="3" t="str">
        <f>"20200810916"</f>
        <v>20200810916</v>
      </c>
      <c r="B259" s="3" t="s">
        <v>3</v>
      </c>
    </row>
    <row r="260" ht="15.6" spans="1:2">
      <c r="A260" s="3" t="str">
        <f>"20200810917"</f>
        <v>20200810917</v>
      </c>
      <c r="B260" s="3">
        <v>45.8</v>
      </c>
    </row>
    <row r="261" ht="15.6" spans="1:2">
      <c r="A261" s="3" t="str">
        <f>"20200810918"</f>
        <v>20200810918</v>
      </c>
      <c r="B261" s="3" t="s">
        <v>3</v>
      </c>
    </row>
    <row r="262" ht="15.6" spans="1:2">
      <c r="A262" s="3" t="str">
        <f>"20200810919"</f>
        <v>20200810919</v>
      </c>
      <c r="B262" s="3">
        <v>64.9</v>
      </c>
    </row>
    <row r="263" ht="15.6" spans="1:2">
      <c r="A263" s="3" t="str">
        <f>"20200810920"</f>
        <v>20200810920</v>
      </c>
      <c r="B263" s="3">
        <v>65.6</v>
      </c>
    </row>
    <row r="264" ht="15.6" spans="1:2">
      <c r="A264" s="3" t="str">
        <f>"20200810921"</f>
        <v>20200810921</v>
      </c>
      <c r="B264" s="3">
        <v>43.2</v>
      </c>
    </row>
    <row r="265" ht="15.6" spans="1:2">
      <c r="A265" s="3" t="str">
        <f>"20200810922"</f>
        <v>20200810922</v>
      </c>
      <c r="B265" s="3" t="s">
        <v>3</v>
      </c>
    </row>
    <row r="266" ht="15.6" spans="1:2">
      <c r="A266" s="3" t="str">
        <f>"20200810923"</f>
        <v>20200810923</v>
      </c>
      <c r="B266" s="3">
        <v>52.5</v>
      </c>
    </row>
    <row r="267" ht="15.6" spans="1:2">
      <c r="A267" s="3" t="str">
        <f>"20200810924"</f>
        <v>20200810924</v>
      </c>
      <c r="B267" s="3" t="s">
        <v>3</v>
      </c>
    </row>
    <row r="268" ht="15.6" spans="1:2">
      <c r="A268" s="3" t="str">
        <f>"20200810925"</f>
        <v>20200810925</v>
      </c>
      <c r="B268" s="3" t="s">
        <v>3</v>
      </c>
    </row>
    <row r="269" ht="15.6" spans="1:2">
      <c r="A269" s="3" t="str">
        <f>"20200810926"</f>
        <v>20200810926</v>
      </c>
      <c r="B269" s="3">
        <v>55.5</v>
      </c>
    </row>
    <row r="270" ht="15.6" spans="1:2">
      <c r="A270" s="3" t="str">
        <f>"20200810927"</f>
        <v>20200810927</v>
      </c>
      <c r="B270" s="3">
        <v>46.1</v>
      </c>
    </row>
    <row r="271" ht="15.6" spans="1:2">
      <c r="A271" s="3" t="str">
        <f>"20200810928"</f>
        <v>20200810928</v>
      </c>
      <c r="B271" s="3" t="s">
        <v>3</v>
      </c>
    </row>
    <row r="272" ht="15.6" spans="1:2">
      <c r="A272" s="3" t="str">
        <f>"20200810929"</f>
        <v>20200810929</v>
      </c>
      <c r="B272" s="3">
        <v>56.2</v>
      </c>
    </row>
    <row r="273" ht="15.6" spans="1:2">
      <c r="A273" s="3" t="str">
        <f>"20200810930"</f>
        <v>20200810930</v>
      </c>
      <c r="B273" s="3">
        <v>59.1</v>
      </c>
    </row>
    <row r="274" ht="15.6" spans="1:2">
      <c r="A274" s="3" t="str">
        <f>"20200811001"</f>
        <v>20200811001</v>
      </c>
      <c r="B274" s="3" t="s">
        <v>3</v>
      </c>
    </row>
    <row r="275" ht="15.6" spans="1:2">
      <c r="A275" s="3" t="str">
        <f>"20200811002"</f>
        <v>20200811002</v>
      </c>
      <c r="B275" s="3" t="s">
        <v>3</v>
      </c>
    </row>
    <row r="276" ht="15.6" spans="1:2">
      <c r="A276" s="3" t="str">
        <f>"20200811003"</f>
        <v>20200811003</v>
      </c>
      <c r="B276" s="3">
        <v>64.2</v>
      </c>
    </row>
    <row r="277" ht="15.6" spans="1:2">
      <c r="A277" s="3" t="str">
        <f>"20200811004"</f>
        <v>20200811004</v>
      </c>
      <c r="B277" s="3" t="s">
        <v>3</v>
      </c>
    </row>
    <row r="278" ht="15.6" spans="1:2">
      <c r="A278" s="3" t="str">
        <f>"20200811005"</f>
        <v>20200811005</v>
      </c>
      <c r="B278" s="3">
        <v>35.5</v>
      </c>
    </row>
    <row r="279" ht="15.6" spans="1:2">
      <c r="A279" s="3" t="str">
        <f>"20200811006"</f>
        <v>20200811006</v>
      </c>
      <c r="B279" s="3">
        <v>63.1</v>
      </c>
    </row>
    <row r="280" ht="15.6" spans="1:2">
      <c r="A280" s="3" t="str">
        <f>"20200811007"</f>
        <v>20200811007</v>
      </c>
      <c r="B280" s="3">
        <v>56.8</v>
      </c>
    </row>
    <row r="281" ht="15.6" spans="1:2">
      <c r="A281" s="3" t="str">
        <f>"20200811008"</f>
        <v>20200811008</v>
      </c>
      <c r="B281" s="3" t="s">
        <v>3</v>
      </c>
    </row>
    <row r="282" ht="15.6" spans="1:2">
      <c r="A282" s="3" t="str">
        <f>"20200811009"</f>
        <v>20200811009</v>
      </c>
      <c r="B282" s="3">
        <v>67.9</v>
      </c>
    </row>
    <row r="283" ht="15.6" spans="1:2">
      <c r="A283" s="3" t="str">
        <f>"20200811010"</f>
        <v>20200811010</v>
      </c>
      <c r="B283" s="3" t="s">
        <v>3</v>
      </c>
    </row>
    <row r="284" ht="15.6" spans="1:2">
      <c r="A284" s="3" t="str">
        <f>"20200811011"</f>
        <v>20200811011</v>
      </c>
      <c r="B284" s="3">
        <v>47.5</v>
      </c>
    </row>
    <row r="285" ht="15.6" spans="1:2">
      <c r="A285" s="3" t="str">
        <f>"20200811012"</f>
        <v>20200811012</v>
      </c>
      <c r="B285" s="3" t="s">
        <v>3</v>
      </c>
    </row>
    <row r="286" ht="15.6" spans="1:2">
      <c r="A286" s="3" t="str">
        <f>"20200811013"</f>
        <v>20200811013</v>
      </c>
      <c r="B286" s="3" t="s">
        <v>3</v>
      </c>
    </row>
    <row r="287" ht="15.6" spans="1:2">
      <c r="A287" s="3" t="str">
        <f>"20200811014"</f>
        <v>20200811014</v>
      </c>
      <c r="B287" s="3">
        <v>60.6</v>
      </c>
    </row>
    <row r="288" ht="15.6" spans="1:2">
      <c r="A288" s="3" t="str">
        <f>"20200811015"</f>
        <v>20200811015</v>
      </c>
      <c r="B288" s="3">
        <v>68.5</v>
      </c>
    </row>
    <row r="289" ht="15.6" spans="1:2">
      <c r="A289" s="3" t="str">
        <f>"20200811016"</f>
        <v>20200811016</v>
      </c>
      <c r="B289" s="3" t="s">
        <v>3</v>
      </c>
    </row>
    <row r="290" ht="15.6" spans="1:2">
      <c r="A290" s="3" t="str">
        <f>"20200811017"</f>
        <v>20200811017</v>
      </c>
      <c r="B290" s="3" t="s">
        <v>3</v>
      </c>
    </row>
    <row r="291" ht="15.6" spans="1:2">
      <c r="A291" s="3" t="str">
        <f>"20200811018"</f>
        <v>20200811018</v>
      </c>
      <c r="B291" s="3">
        <v>51.3</v>
      </c>
    </row>
    <row r="292" ht="15.6" spans="1:2">
      <c r="A292" s="3" t="str">
        <f>"20200811019"</f>
        <v>20200811019</v>
      </c>
      <c r="B292" s="3">
        <v>51.2</v>
      </c>
    </row>
    <row r="293" ht="15.6" spans="1:2">
      <c r="A293" s="3" t="str">
        <f>"20200811020"</f>
        <v>20200811020</v>
      </c>
      <c r="B293" s="3">
        <v>67.8</v>
      </c>
    </row>
    <row r="294" ht="15.6" spans="1:2">
      <c r="A294" s="3" t="str">
        <f>"20200811021"</f>
        <v>20200811021</v>
      </c>
      <c r="B294" s="3" t="s">
        <v>3</v>
      </c>
    </row>
    <row r="295" ht="15.6" spans="1:2">
      <c r="A295" s="3" t="str">
        <f>"20200811022"</f>
        <v>20200811022</v>
      </c>
      <c r="B295" s="3" t="s">
        <v>3</v>
      </c>
    </row>
    <row r="296" ht="15.6" spans="1:2">
      <c r="A296" s="3" t="str">
        <f>"20200811023"</f>
        <v>20200811023</v>
      </c>
      <c r="B296" s="3" t="s">
        <v>3</v>
      </c>
    </row>
    <row r="297" ht="15.6" spans="1:2">
      <c r="A297" s="3" t="str">
        <f>"20200811024"</f>
        <v>20200811024</v>
      </c>
      <c r="B297" s="3">
        <v>46.7</v>
      </c>
    </row>
    <row r="298" ht="15.6" spans="1:2">
      <c r="A298" s="3" t="str">
        <f>"20200811025"</f>
        <v>20200811025</v>
      </c>
      <c r="B298" s="3">
        <v>72.1</v>
      </c>
    </row>
    <row r="299" ht="15.6" spans="1:2">
      <c r="A299" s="3" t="str">
        <f>"20200811026"</f>
        <v>20200811026</v>
      </c>
      <c r="B299" s="3">
        <v>51.8</v>
      </c>
    </row>
    <row r="300" ht="15.6" spans="1:2">
      <c r="A300" s="3" t="str">
        <f>"20200811027"</f>
        <v>20200811027</v>
      </c>
      <c r="B300" s="3" t="s">
        <v>3</v>
      </c>
    </row>
    <row r="301" ht="15.6" spans="1:2">
      <c r="A301" s="3" t="str">
        <f>"20200811028"</f>
        <v>20200811028</v>
      </c>
      <c r="B301" s="3">
        <v>54.7</v>
      </c>
    </row>
    <row r="302" ht="15.6" spans="1:2">
      <c r="A302" s="3" t="str">
        <f>"20200811029"</f>
        <v>20200811029</v>
      </c>
      <c r="B302" s="3">
        <v>60.6</v>
      </c>
    </row>
    <row r="303" ht="15.6" spans="1:2">
      <c r="A303" s="3" t="str">
        <f>"20200811030"</f>
        <v>20200811030</v>
      </c>
      <c r="B303" s="3">
        <v>33.8</v>
      </c>
    </row>
    <row r="304" ht="15.6" spans="1:2">
      <c r="A304" s="3" t="str">
        <f>"20200811101"</f>
        <v>20200811101</v>
      </c>
      <c r="B304" s="3">
        <v>64</v>
      </c>
    </row>
    <row r="305" ht="15.6" spans="1:2">
      <c r="A305" s="3" t="str">
        <f>"20200811102"</f>
        <v>20200811102</v>
      </c>
      <c r="B305" s="3">
        <v>59.6</v>
      </c>
    </row>
    <row r="306" ht="15.6" spans="1:2">
      <c r="A306" s="3" t="str">
        <f>"20200811103"</f>
        <v>20200811103</v>
      </c>
      <c r="B306" s="3">
        <v>60.4</v>
      </c>
    </row>
    <row r="307" ht="15.6" spans="1:2">
      <c r="A307" s="3" t="str">
        <f>"20200811104"</f>
        <v>20200811104</v>
      </c>
      <c r="B307" s="3" t="s">
        <v>3</v>
      </c>
    </row>
    <row r="308" ht="15.6" spans="1:2">
      <c r="A308" s="3" t="str">
        <f>"20200811105"</f>
        <v>20200811105</v>
      </c>
      <c r="B308" s="3">
        <v>44.8</v>
      </c>
    </row>
    <row r="309" ht="15.6" spans="1:2">
      <c r="A309" s="3" t="str">
        <f>"20200811106"</f>
        <v>20200811106</v>
      </c>
      <c r="B309" s="3">
        <v>44.8</v>
      </c>
    </row>
    <row r="310" ht="15.6" spans="1:2">
      <c r="A310" s="3" t="str">
        <f>"20200811107"</f>
        <v>20200811107</v>
      </c>
      <c r="B310" s="3">
        <v>50.2</v>
      </c>
    </row>
    <row r="311" ht="15.6" spans="1:2">
      <c r="A311" s="3" t="str">
        <f>"20200811108"</f>
        <v>20200811108</v>
      </c>
      <c r="B311" s="3">
        <v>59.9</v>
      </c>
    </row>
    <row r="312" ht="15.6" spans="1:2">
      <c r="A312" s="3" t="str">
        <f>"20200811109"</f>
        <v>20200811109</v>
      </c>
      <c r="B312" s="3">
        <v>60.6</v>
      </c>
    </row>
    <row r="313" ht="15.6" spans="1:2">
      <c r="A313" s="3" t="str">
        <f>"20200811110"</f>
        <v>20200811110</v>
      </c>
      <c r="B313" s="3">
        <v>59</v>
      </c>
    </row>
    <row r="314" ht="15.6" spans="1:2">
      <c r="A314" s="3" t="str">
        <f>"20200811111"</f>
        <v>20200811111</v>
      </c>
      <c r="B314" s="3" t="s">
        <v>3</v>
      </c>
    </row>
    <row r="315" ht="15.6" spans="1:2">
      <c r="A315" s="3" t="str">
        <f>"20200811112"</f>
        <v>20200811112</v>
      </c>
      <c r="B315" s="3" t="s">
        <v>3</v>
      </c>
    </row>
    <row r="316" ht="15.6" spans="1:2">
      <c r="A316" s="3" t="str">
        <f>"20200811113"</f>
        <v>20200811113</v>
      </c>
      <c r="B316" s="3" t="s">
        <v>3</v>
      </c>
    </row>
    <row r="317" ht="15.6" spans="1:2">
      <c r="A317" s="3" t="str">
        <f>"20200811114"</f>
        <v>20200811114</v>
      </c>
      <c r="B317" s="3">
        <v>57.8</v>
      </c>
    </row>
    <row r="318" ht="15.6" spans="1:2">
      <c r="A318" s="3" t="str">
        <f>"20200811115"</f>
        <v>20200811115</v>
      </c>
      <c r="B318" s="3">
        <v>54</v>
      </c>
    </row>
    <row r="319" ht="15.6" spans="1:2">
      <c r="A319" s="3" t="str">
        <f>"20200811116"</f>
        <v>20200811116</v>
      </c>
      <c r="B319" s="3" t="s">
        <v>3</v>
      </c>
    </row>
    <row r="320" ht="15.6" spans="1:2">
      <c r="A320" s="3" t="str">
        <f>"20200811117"</f>
        <v>20200811117</v>
      </c>
      <c r="B320" s="3" t="s">
        <v>3</v>
      </c>
    </row>
    <row r="321" ht="15.6" spans="1:2">
      <c r="A321" s="3" t="str">
        <f>"20200811118"</f>
        <v>20200811118</v>
      </c>
      <c r="B321" s="3">
        <v>57.8</v>
      </c>
    </row>
    <row r="322" ht="15.6" spans="1:2">
      <c r="A322" s="3" t="str">
        <f>"20200811119"</f>
        <v>20200811119</v>
      </c>
      <c r="B322" s="3">
        <v>72.1</v>
      </c>
    </row>
    <row r="323" ht="15.6" spans="1:2">
      <c r="A323" s="3" t="str">
        <f>"20200811120"</f>
        <v>20200811120</v>
      </c>
      <c r="B323" s="3">
        <v>53</v>
      </c>
    </row>
    <row r="324" ht="15.6" spans="1:2">
      <c r="A324" s="3" t="str">
        <f>"20200811121"</f>
        <v>20200811121</v>
      </c>
      <c r="B324" s="3">
        <v>71.9</v>
      </c>
    </row>
    <row r="325" ht="15.6" spans="1:2">
      <c r="A325" s="3" t="str">
        <f>"20200811122"</f>
        <v>20200811122</v>
      </c>
      <c r="B325" s="3" t="s">
        <v>3</v>
      </c>
    </row>
    <row r="326" ht="15.6" spans="1:2">
      <c r="A326" s="3" t="str">
        <f>"20200811123"</f>
        <v>20200811123</v>
      </c>
      <c r="B326" s="3" t="s">
        <v>3</v>
      </c>
    </row>
    <row r="327" ht="15.6" spans="1:2">
      <c r="A327" s="3" t="str">
        <f>"20200811124"</f>
        <v>20200811124</v>
      </c>
      <c r="B327" s="3">
        <v>52.5</v>
      </c>
    </row>
    <row r="328" ht="15.6" spans="1:2">
      <c r="A328" s="3" t="str">
        <f>"20200811125"</f>
        <v>20200811125</v>
      </c>
      <c r="B328" s="3" t="s">
        <v>3</v>
      </c>
    </row>
    <row r="329" ht="15.6" spans="1:2">
      <c r="A329" s="3" t="str">
        <f>"20200811126"</f>
        <v>20200811126</v>
      </c>
      <c r="B329" s="3">
        <v>57.3</v>
      </c>
    </row>
    <row r="330" ht="15.6" spans="1:2">
      <c r="A330" s="3" t="str">
        <f>"20200811127"</f>
        <v>20200811127</v>
      </c>
      <c r="B330" s="3">
        <v>24.6</v>
      </c>
    </row>
    <row r="331" ht="15.6" spans="1:2">
      <c r="A331" s="3" t="str">
        <f>"20200811128"</f>
        <v>20200811128</v>
      </c>
      <c r="B331" s="3">
        <v>39.4</v>
      </c>
    </row>
    <row r="332" ht="15.6" spans="1:2">
      <c r="A332" s="3" t="str">
        <f>"20200811129"</f>
        <v>20200811129</v>
      </c>
      <c r="B332" s="3" t="s">
        <v>3</v>
      </c>
    </row>
    <row r="333" ht="15.6" spans="1:2">
      <c r="A333" s="3" t="str">
        <f>"20200811130"</f>
        <v>20200811130</v>
      </c>
      <c r="B333" s="3" t="s">
        <v>3</v>
      </c>
    </row>
    <row r="334" ht="15.6" spans="1:2">
      <c r="A334" s="3" t="str">
        <f>"20200811201"</f>
        <v>20200811201</v>
      </c>
      <c r="B334" s="3" t="s">
        <v>3</v>
      </c>
    </row>
    <row r="335" ht="15.6" spans="1:2">
      <c r="A335" s="3" t="str">
        <f>"20200811202"</f>
        <v>20200811202</v>
      </c>
      <c r="B335" s="3">
        <v>64.1</v>
      </c>
    </row>
    <row r="336" ht="15.6" spans="1:2">
      <c r="A336" s="3" t="str">
        <f>"20200811203"</f>
        <v>20200811203</v>
      </c>
      <c r="B336" s="3" t="s">
        <v>3</v>
      </c>
    </row>
    <row r="337" ht="15.6" spans="1:2">
      <c r="A337" s="3" t="str">
        <f>"20200811204"</f>
        <v>20200811204</v>
      </c>
      <c r="B337" s="3">
        <v>62.2</v>
      </c>
    </row>
    <row r="338" ht="15.6" spans="1:2">
      <c r="A338" s="3" t="str">
        <f>"20200811205"</f>
        <v>20200811205</v>
      </c>
      <c r="B338" s="3" t="s">
        <v>3</v>
      </c>
    </row>
    <row r="339" ht="15.6" spans="1:2">
      <c r="A339" s="3" t="str">
        <f>"20200811206"</f>
        <v>20200811206</v>
      </c>
      <c r="B339" s="3" t="s">
        <v>3</v>
      </c>
    </row>
    <row r="340" ht="15.6" spans="1:2">
      <c r="A340" s="3" t="str">
        <f>"20200811207"</f>
        <v>20200811207</v>
      </c>
      <c r="B340" s="3">
        <v>54.4</v>
      </c>
    </row>
    <row r="341" ht="15.6" spans="1:2">
      <c r="A341" s="3" t="str">
        <f>"20200811208"</f>
        <v>20200811208</v>
      </c>
      <c r="B341" s="3" t="s">
        <v>3</v>
      </c>
    </row>
    <row r="342" ht="15.6" spans="1:2">
      <c r="A342" s="3" t="str">
        <f>"20200811209"</f>
        <v>20200811209</v>
      </c>
      <c r="B342" s="3" t="s">
        <v>3</v>
      </c>
    </row>
    <row r="343" ht="15.6" spans="1:2">
      <c r="A343" s="3" t="str">
        <f>"20200811210"</f>
        <v>20200811210</v>
      </c>
      <c r="B343" s="3" t="s">
        <v>3</v>
      </c>
    </row>
    <row r="344" ht="15.6" spans="1:2">
      <c r="A344" s="3" t="str">
        <f>"20200811211"</f>
        <v>20200811211</v>
      </c>
      <c r="B344" s="3">
        <v>65.6</v>
      </c>
    </row>
    <row r="345" ht="15.6" spans="1:2">
      <c r="A345" s="3" t="str">
        <f>"20200811212"</f>
        <v>20200811212</v>
      </c>
      <c r="B345" s="3" t="s">
        <v>3</v>
      </c>
    </row>
    <row r="346" ht="15.6" spans="1:2">
      <c r="A346" s="3" t="str">
        <f>"20200811213"</f>
        <v>20200811213</v>
      </c>
      <c r="B346" s="3">
        <v>62.1</v>
      </c>
    </row>
    <row r="347" ht="15.6" spans="1:2">
      <c r="A347" s="3" t="str">
        <f>"20200811214"</f>
        <v>20200811214</v>
      </c>
      <c r="B347" s="3">
        <v>43.1</v>
      </c>
    </row>
    <row r="348" ht="15.6" spans="1:2">
      <c r="A348" s="3" t="str">
        <f>"20200811215"</f>
        <v>20200811215</v>
      </c>
      <c r="B348" s="3">
        <v>59.2</v>
      </c>
    </row>
    <row r="349" ht="15.6" spans="1:2">
      <c r="A349" s="3" t="str">
        <f>"20200811216"</f>
        <v>20200811216</v>
      </c>
      <c r="B349" s="3" t="s">
        <v>3</v>
      </c>
    </row>
    <row r="350" ht="15.6" spans="1:2">
      <c r="A350" s="3" t="str">
        <f>"20200811217"</f>
        <v>20200811217</v>
      </c>
      <c r="B350" s="3">
        <v>49</v>
      </c>
    </row>
    <row r="351" ht="15.6" spans="1:2">
      <c r="A351" s="3" t="str">
        <f>"20200811218"</f>
        <v>20200811218</v>
      </c>
      <c r="B351" s="3" t="s">
        <v>3</v>
      </c>
    </row>
    <row r="352" ht="15.6" spans="1:2">
      <c r="A352" s="3" t="str">
        <f>"20200811219"</f>
        <v>20200811219</v>
      </c>
      <c r="B352" s="3">
        <v>57.5</v>
      </c>
    </row>
    <row r="353" ht="15.6" spans="1:2">
      <c r="A353" s="3" t="str">
        <f>"20200811220"</f>
        <v>20200811220</v>
      </c>
      <c r="B353" s="3" t="s">
        <v>3</v>
      </c>
    </row>
    <row r="354" ht="15.6" spans="1:2">
      <c r="A354" s="3" t="str">
        <f>"20200811221"</f>
        <v>20200811221</v>
      </c>
      <c r="B354" s="3" t="s">
        <v>3</v>
      </c>
    </row>
    <row r="355" ht="15.6" spans="1:2">
      <c r="A355" s="3" t="str">
        <f>"20200811222"</f>
        <v>20200811222</v>
      </c>
      <c r="B355" s="3" t="s">
        <v>3</v>
      </c>
    </row>
    <row r="356" ht="15.6" spans="1:2">
      <c r="A356" s="3" t="str">
        <f>"20200811223"</f>
        <v>20200811223</v>
      </c>
      <c r="B356" s="3" t="s">
        <v>3</v>
      </c>
    </row>
    <row r="357" ht="15.6" spans="1:2">
      <c r="A357" s="3" t="str">
        <f>"20200811224"</f>
        <v>20200811224</v>
      </c>
      <c r="B357" s="3">
        <v>53.3</v>
      </c>
    </row>
    <row r="358" ht="15.6" spans="1:2">
      <c r="A358" s="3" t="str">
        <f>"20200811225"</f>
        <v>20200811225</v>
      </c>
      <c r="B358" s="3" t="s">
        <v>3</v>
      </c>
    </row>
    <row r="359" ht="15.6" spans="1:2">
      <c r="A359" s="3" t="str">
        <f>"20200811226"</f>
        <v>20200811226</v>
      </c>
      <c r="B359" s="3">
        <v>62.7</v>
      </c>
    </row>
    <row r="360" ht="15.6" spans="1:2">
      <c r="A360" s="3" t="str">
        <f>"20200811227"</f>
        <v>20200811227</v>
      </c>
      <c r="B360" s="3">
        <v>66.9</v>
      </c>
    </row>
    <row r="361" ht="15.6" spans="1:2">
      <c r="A361" s="3" t="str">
        <f>"20200811228"</f>
        <v>20200811228</v>
      </c>
      <c r="B361" s="3">
        <v>41</v>
      </c>
    </row>
    <row r="362" ht="15.6" spans="1:2">
      <c r="A362" s="3" t="str">
        <f>"20200811229"</f>
        <v>20200811229</v>
      </c>
      <c r="B362" s="3" t="s">
        <v>3</v>
      </c>
    </row>
    <row r="363" ht="15.6" spans="1:2">
      <c r="A363" s="3" t="str">
        <f>"20200811230"</f>
        <v>20200811230</v>
      </c>
      <c r="B363" s="3">
        <v>36.9</v>
      </c>
    </row>
    <row r="364" ht="15.6" spans="1:2">
      <c r="A364" s="3" t="str">
        <f>"20200811301"</f>
        <v>20200811301</v>
      </c>
      <c r="B364" s="3">
        <v>60.5</v>
      </c>
    </row>
    <row r="365" ht="15.6" spans="1:2">
      <c r="A365" s="3" t="str">
        <f>"20200811302"</f>
        <v>20200811302</v>
      </c>
      <c r="B365" s="3">
        <v>42.7</v>
      </c>
    </row>
    <row r="366" ht="15.6" spans="1:2">
      <c r="A366" s="3" t="str">
        <f>"20200811303"</f>
        <v>20200811303</v>
      </c>
      <c r="B366" s="3" t="s">
        <v>3</v>
      </c>
    </row>
    <row r="367" ht="15.6" spans="1:2">
      <c r="A367" s="3" t="str">
        <f>"20200811304"</f>
        <v>20200811304</v>
      </c>
      <c r="B367" s="3" t="s">
        <v>3</v>
      </c>
    </row>
    <row r="368" ht="15.6" spans="1:2">
      <c r="A368" s="3" t="str">
        <f>"20200811305"</f>
        <v>20200811305</v>
      </c>
      <c r="B368" s="3">
        <v>48.4</v>
      </c>
    </row>
    <row r="369" ht="15.6" spans="1:2">
      <c r="A369" s="3" t="str">
        <f>"20200811306"</f>
        <v>20200811306</v>
      </c>
      <c r="B369" s="3" t="s">
        <v>3</v>
      </c>
    </row>
    <row r="370" ht="15.6" spans="1:2">
      <c r="A370" s="3" t="str">
        <f>"20200811307"</f>
        <v>20200811307</v>
      </c>
      <c r="B370" s="3">
        <v>51</v>
      </c>
    </row>
    <row r="371" ht="15.6" spans="1:2">
      <c r="A371" s="3" t="str">
        <f>"20200811308"</f>
        <v>20200811308</v>
      </c>
      <c r="B371" s="3" t="s">
        <v>3</v>
      </c>
    </row>
    <row r="372" ht="15.6" spans="1:2">
      <c r="A372" s="3" t="str">
        <f>"20200811309"</f>
        <v>20200811309</v>
      </c>
      <c r="B372" s="3" t="s">
        <v>3</v>
      </c>
    </row>
    <row r="373" ht="15.6" spans="1:2">
      <c r="A373" s="3" t="str">
        <f>"20200811310"</f>
        <v>20200811310</v>
      </c>
      <c r="B373" s="3" t="s">
        <v>3</v>
      </c>
    </row>
    <row r="374" ht="15.6" spans="1:2">
      <c r="A374" s="3" t="str">
        <f>"20200811311"</f>
        <v>20200811311</v>
      </c>
      <c r="B374" s="3">
        <v>68.3</v>
      </c>
    </row>
    <row r="375" ht="15.6" spans="1:2">
      <c r="A375" s="3" t="str">
        <f>"20200811312"</f>
        <v>20200811312</v>
      </c>
      <c r="B375" s="3">
        <v>59.9</v>
      </c>
    </row>
    <row r="376" ht="15.6" spans="1:2">
      <c r="A376" s="3" t="str">
        <f>"20200811313"</f>
        <v>20200811313</v>
      </c>
      <c r="B376" s="3" t="s">
        <v>3</v>
      </c>
    </row>
    <row r="377" ht="15.6" spans="1:2">
      <c r="A377" s="3" t="str">
        <f>"20200811314"</f>
        <v>20200811314</v>
      </c>
      <c r="B377" s="3">
        <v>46.2</v>
      </c>
    </row>
    <row r="378" ht="15.6" spans="1:2">
      <c r="A378" s="3" t="str">
        <f>"20200811315"</f>
        <v>20200811315</v>
      </c>
      <c r="B378" s="3">
        <v>54.1</v>
      </c>
    </row>
    <row r="379" ht="15.6" spans="1:2">
      <c r="A379" s="3" t="str">
        <f>"20200811316"</f>
        <v>20200811316</v>
      </c>
      <c r="B379" s="3" t="s">
        <v>3</v>
      </c>
    </row>
    <row r="380" ht="15.6" spans="1:2">
      <c r="A380" s="3" t="str">
        <f>"20200811317"</f>
        <v>20200811317</v>
      </c>
      <c r="B380" s="3">
        <v>36.7</v>
      </c>
    </row>
    <row r="381" ht="15.6" spans="1:2">
      <c r="A381" s="3" t="str">
        <f>"20200811318"</f>
        <v>20200811318</v>
      </c>
      <c r="B381" s="3">
        <v>56.3</v>
      </c>
    </row>
    <row r="382" ht="15.6" spans="1:2">
      <c r="A382" s="3" t="str">
        <f>"20200811319"</f>
        <v>20200811319</v>
      </c>
      <c r="B382" s="3">
        <v>49</v>
      </c>
    </row>
    <row r="383" ht="15.6" spans="1:2">
      <c r="A383" s="3" t="str">
        <f>"20200811320"</f>
        <v>20200811320</v>
      </c>
      <c r="B383" s="3" t="s">
        <v>3</v>
      </c>
    </row>
    <row r="384" ht="15.6" spans="1:2">
      <c r="A384" s="3" t="str">
        <f>"20200811321"</f>
        <v>20200811321</v>
      </c>
      <c r="B384" s="3" t="s">
        <v>3</v>
      </c>
    </row>
    <row r="385" ht="15.6" spans="1:2">
      <c r="A385" s="3" t="str">
        <f>"20200811322"</f>
        <v>20200811322</v>
      </c>
      <c r="B385" s="3">
        <v>46.2</v>
      </c>
    </row>
    <row r="386" ht="15.6" spans="1:2">
      <c r="A386" s="3" t="str">
        <f>"20200811323"</f>
        <v>20200811323</v>
      </c>
      <c r="B386" s="3" t="s">
        <v>3</v>
      </c>
    </row>
    <row r="387" ht="15.6" spans="1:2">
      <c r="A387" s="3" t="str">
        <f>"20200811324"</f>
        <v>20200811324</v>
      </c>
      <c r="B387" s="3" t="s">
        <v>3</v>
      </c>
    </row>
    <row r="388" ht="15.6" spans="1:2">
      <c r="A388" s="3" t="str">
        <f>"20200811325"</f>
        <v>20200811325</v>
      </c>
      <c r="B388" s="3" t="s">
        <v>3</v>
      </c>
    </row>
    <row r="389" ht="15.6" spans="1:2">
      <c r="A389" s="3" t="str">
        <f>"20200811326"</f>
        <v>20200811326</v>
      </c>
      <c r="B389" s="3">
        <v>60.1</v>
      </c>
    </row>
    <row r="390" ht="15.6" spans="1:2">
      <c r="A390" s="3" t="str">
        <f>"20200811327"</f>
        <v>20200811327</v>
      </c>
      <c r="B390" s="3" t="s">
        <v>3</v>
      </c>
    </row>
    <row r="391" ht="15.6" spans="1:2">
      <c r="A391" s="3" t="str">
        <f>"20200811328"</f>
        <v>20200811328</v>
      </c>
      <c r="B391" s="3">
        <v>47.5</v>
      </c>
    </row>
    <row r="392" ht="15.6" spans="1:2">
      <c r="A392" s="3" t="str">
        <f>"20200811329"</f>
        <v>20200811329</v>
      </c>
      <c r="B392" s="3">
        <v>57.1</v>
      </c>
    </row>
    <row r="393" ht="15.6" spans="1:2">
      <c r="A393" s="3" t="str">
        <f>"20200811330"</f>
        <v>20200811330</v>
      </c>
      <c r="B393" s="3" t="s">
        <v>3</v>
      </c>
    </row>
    <row r="394" ht="15.6" spans="1:2">
      <c r="A394" s="3" t="str">
        <f>"20200811401"</f>
        <v>20200811401</v>
      </c>
      <c r="B394" s="3" t="s">
        <v>3</v>
      </c>
    </row>
    <row r="395" ht="15.6" spans="1:2">
      <c r="A395" s="3" t="str">
        <f>"20200811402"</f>
        <v>20200811402</v>
      </c>
      <c r="B395" s="3" t="s">
        <v>3</v>
      </c>
    </row>
    <row r="396" ht="15.6" spans="1:2">
      <c r="A396" s="3" t="str">
        <f>"20200811403"</f>
        <v>20200811403</v>
      </c>
      <c r="B396" s="3" t="s">
        <v>3</v>
      </c>
    </row>
    <row r="397" ht="15.6" spans="1:2">
      <c r="A397" s="3" t="str">
        <f>"20200811404"</f>
        <v>20200811404</v>
      </c>
      <c r="B397" s="3">
        <v>52.1</v>
      </c>
    </row>
    <row r="398" ht="15.6" spans="1:2">
      <c r="A398" s="3" t="str">
        <f>"20200811405"</f>
        <v>20200811405</v>
      </c>
      <c r="B398" s="3" t="s">
        <v>3</v>
      </c>
    </row>
    <row r="399" ht="15.6" spans="1:2">
      <c r="A399" s="3" t="str">
        <f>"20200811406"</f>
        <v>20200811406</v>
      </c>
      <c r="B399" s="3">
        <v>57.2</v>
      </c>
    </row>
    <row r="400" ht="15.6" spans="1:2">
      <c r="A400" s="3" t="str">
        <f>"20200811407"</f>
        <v>20200811407</v>
      </c>
      <c r="B400" s="3">
        <v>56.6</v>
      </c>
    </row>
    <row r="401" ht="15.6" spans="1:2">
      <c r="A401" s="3" t="str">
        <f>"20200811408"</f>
        <v>20200811408</v>
      </c>
      <c r="B401" s="3">
        <v>68.3</v>
      </c>
    </row>
    <row r="402" ht="15.6" spans="1:2">
      <c r="A402" s="3" t="str">
        <f>"20200811409"</f>
        <v>20200811409</v>
      </c>
      <c r="B402" s="3" t="s">
        <v>3</v>
      </c>
    </row>
    <row r="403" ht="15.6" spans="1:2">
      <c r="A403" s="3" t="str">
        <f>"20200811410"</f>
        <v>20200811410</v>
      </c>
      <c r="B403" s="3" t="s">
        <v>3</v>
      </c>
    </row>
    <row r="404" ht="15.6" spans="1:2">
      <c r="A404" s="3" t="str">
        <f>"20200811411"</f>
        <v>20200811411</v>
      </c>
      <c r="B404" s="3">
        <v>54.7</v>
      </c>
    </row>
    <row r="405" ht="15.6" spans="1:2">
      <c r="A405" s="3" t="str">
        <f>"20200811412"</f>
        <v>20200811412</v>
      </c>
      <c r="B405" s="3" t="s">
        <v>3</v>
      </c>
    </row>
    <row r="406" ht="15.6" spans="1:2">
      <c r="A406" s="3" t="str">
        <f>"20200811413"</f>
        <v>20200811413</v>
      </c>
      <c r="B406" s="3" t="s">
        <v>3</v>
      </c>
    </row>
    <row r="407" ht="15.6" spans="1:2">
      <c r="A407" s="3" t="str">
        <f>"20200811414"</f>
        <v>20200811414</v>
      </c>
      <c r="B407" s="3" t="s">
        <v>3</v>
      </c>
    </row>
    <row r="408" ht="15.6" spans="1:2">
      <c r="A408" s="3" t="str">
        <f>"20200811415"</f>
        <v>20200811415</v>
      </c>
      <c r="B408" s="3">
        <v>57.4</v>
      </c>
    </row>
    <row r="409" ht="15.6" spans="1:2">
      <c r="A409" s="3" t="str">
        <f>"20200811416"</f>
        <v>20200811416</v>
      </c>
      <c r="B409" s="3" t="s">
        <v>3</v>
      </c>
    </row>
    <row r="410" ht="15.6" spans="1:2">
      <c r="A410" s="3" t="str">
        <f>"20200811417"</f>
        <v>20200811417</v>
      </c>
      <c r="B410" s="3" t="s">
        <v>3</v>
      </c>
    </row>
    <row r="411" ht="15.6" spans="1:2">
      <c r="A411" s="3" t="str">
        <f>"20200811418"</f>
        <v>20200811418</v>
      </c>
      <c r="B411" s="3">
        <v>53.2</v>
      </c>
    </row>
    <row r="412" ht="15.6" spans="1:2">
      <c r="A412" s="3" t="str">
        <f>"20200811419"</f>
        <v>20200811419</v>
      </c>
      <c r="B412" s="3" t="s">
        <v>3</v>
      </c>
    </row>
    <row r="413" ht="15.6" spans="1:2">
      <c r="A413" s="3" t="str">
        <f>"20200811420"</f>
        <v>20200811420</v>
      </c>
      <c r="B413" s="3" t="s">
        <v>3</v>
      </c>
    </row>
    <row r="414" ht="15.6" spans="1:2">
      <c r="A414" s="3" t="str">
        <f>"20200811421"</f>
        <v>20200811421</v>
      </c>
      <c r="B414" s="3">
        <v>64.7</v>
      </c>
    </row>
    <row r="415" ht="15.6" spans="1:2">
      <c r="A415" s="3" t="str">
        <f>"20200811422"</f>
        <v>20200811422</v>
      </c>
      <c r="B415" s="3" t="s">
        <v>3</v>
      </c>
    </row>
    <row r="416" ht="15.6" spans="1:2">
      <c r="A416" s="3" t="str">
        <f>"20200811423"</f>
        <v>20200811423</v>
      </c>
      <c r="B416" s="3">
        <v>63.4</v>
      </c>
    </row>
    <row r="417" ht="15.6" spans="1:2">
      <c r="A417" s="3" t="str">
        <f>"20200811424"</f>
        <v>20200811424</v>
      </c>
      <c r="B417" s="3" t="s">
        <v>3</v>
      </c>
    </row>
    <row r="418" ht="15.6" spans="1:2">
      <c r="A418" s="3" t="str">
        <f>"20200811425"</f>
        <v>20200811425</v>
      </c>
      <c r="B418" s="3" t="s">
        <v>3</v>
      </c>
    </row>
    <row r="419" ht="15.6" spans="1:2">
      <c r="A419" s="3" t="str">
        <f>"20200811426"</f>
        <v>20200811426</v>
      </c>
      <c r="B419" s="3" t="s">
        <v>3</v>
      </c>
    </row>
    <row r="420" ht="15.6" spans="1:2">
      <c r="A420" s="3" t="str">
        <f>"20200811427"</f>
        <v>20200811427</v>
      </c>
      <c r="B420" s="3">
        <v>54.3</v>
      </c>
    </row>
    <row r="421" ht="15.6" spans="1:2">
      <c r="A421" s="3" t="str">
        <f>"20200811428"</f>
        <v>20200811428</v>
      </c>
      <c r="B421" s="3" t="s">
        <v>3</v>
      </c>
    </row>
    <row r="422" ht="15.6" spans="1:2">
      <c r="A422" s="3" t="str">
        <f>"20200811429"</f>
        <v>20200811429</v>
      </c>
      <c r="B422" s="3" t="s">
        <v>3</v>
      </c>
    </row>
    <row r="423" ht="15.6" spans="1:2">
      <c r="A423" s="3" t="str">
        <f>"20200811430"</f>
        <v>20200811430</v>
      </c>
      <c r="B423" s="3">
        <v>49.7</v>
      </c>
    </row>
    <row r="424" ht="15.6" spans="1:2">
      <c r="A424" s="3" t="str">
        <f>"20200811501"</f>
        <v>20200811501</v>
      </c>
      <c r="B424" s="3">
        <v>52.8</v>
      </c>
    </row>
    <row r="425" ht="15.6" spans="1:2">
      <c r="A425" s="3" t="str">
        <f>"20200811502"</f>
        <v>20200811502</v>
      </c>
      <c r="B425" s="3" t="s">
        <v>3</v>
      </c>
    </row>
    <row r="426" ht="15.6" spans="1:2">
      <c r="A426" s="3" t="str">
        <f>"20200811503"</f>
        <v>20200811503</v>
      </c>
      <c r="B426" s="3">
        <v>46</v>
      </c>
    </row>
    <row r="427" ht="15.6" spans="1:2">
      <c r="A427" s="3" t="str">
        <f>"20200811504"</f>
        <v>20200811504</v>
      </c>
      <c r="B427" s="3" t="s">
        <v>3</v>
      </c>
    </row>
    <row r="428" ht="15.6" spans="1:2">
      <c r="A428" s="3" t="str">
        <f>"20200811505"</f>
        <v>20200811505</v>
      </c>
      <c r="B428" s="3" t="s">
        <v>3</v>
      </c>
    </row>
    <row r="429" ht="15.6" spans="1:2">
      <c r="A429" s="3" t="str">
        <f>"20200811506"</f>
        <v>20200811506</v>
      </c>
      <c r="B429" s="3" t="s">
        <v>3</v>
      </c>
    </row>
    <row r="430" ht="15.6" spans="1:2">
      <c r="A430" s="3" t="str">
        <f>"20200811507"</f>
        <v>20200811507</v>
      </c>
      <c r="B430" s="3">
        <v>49.6</v>
      </c>
    </row>
    <row r="431" ht="15.6" spans="1:2">
      <c r="A431" s="3" t="str">
        <f>"20200811508"</f>
        <v>20200811508</v>
      </c>
      <c r="B431" s="3" t="s">
        <v>3</v>
      </c>
    </row>
    <row r="432" ht="15.6" spans="1:2">
      <c r="A432" s="3" t="str">
        <f>"20200811509"</f>
        <v>20200811509</v>
      </c>
      <c r="B432" s="3">
        <v>62</v>
      </c>
    </row>
    <row r="433" ht="15.6" spans="1:2">
      <c r="A433" s="3" t="str">
        <f>"20200811510"</f>
        <v>20200811510</v>
      </c>
      <c r="B433" s="3" t="s">
        <v>3</v>
      </c>
    </row>
    <row r="434" ht="15.6" spans="1:2">
      <c r="A434" s="3" t="str">
        <f>"20200811511"</f>
        <v>20200811511</v>
      </c>
      <c r="B434" s="3" t="s">
        <v>3</v>
      </c>
    </row>
    <row r="435" ht="15.6" spans="1:2">
      <c r="A435" s="3" t="str">
        <f>"20200811512"</f>
        <v>20200811512</v>
      </c>
      <c r="B435" s="3">
        <v>60.3</v>
      </c>
    </row>
    <row r="436" ht="15.6" spans="1:2">
      <c r="A436" s="3" t="str">
        <f>"20200811513"</f>
        <v>20200811513</v>
      </c>
      <c r="B436" s="3" t="s">
        <v>3</v>
      </c>
    </row>
    <row r="437" ht="15.6" spans="1:2">
      <c r="A437" s="3" t="str">
        <f>"20200811514"</f>
        <v>20200811514</v>
      </c>
      <c r="B437" s="3">
        <v>37.3</v>
      </c>
    </row>
    <row r="438" ht="15.6" spans="1:2">
      <c r="A438" s="3" t="str">
        <f>"20200811515"</f>
        <v>20200811515</v>
      </c>
      <c r="B438" s="3">
        <v>61.4</v>
      </c>
    </row>
    <row r="439" ht="15.6" spans="1:2">
      <c r="A439" s="3" t="str">
        <f>"20200811516"</f>
        <v>20200811516</v>
      </c>
      <c r="B439" s="3" t="s">
        <v>3</v>
      </c>
    </row>
    <row r="440" ht="15.6" spans="1:2">
      <c r="A440" s="3" t="str">
        <f>"20200811517"</f>
        <v>20200811517</v>
      </c>
      <c r="B440" s="3" t="s">
        <v>3</v>
      </c>
    </row>
    <row r="441" ht="15.6" spans="1:2">
      <c r="A441" s="3" t="str">
        <f>"20200811518"</f>
        <v>20200811518</v>
      </c>
      <c r="B441" s="3" t="s">
        <v>3</v>
      </c>
    </row>
    <row r="442" ht="15.6" spans="1:2">
      <c r="A442" s="3" t="str">
        <f>"20200811519"</f>
        <v>20200811519</v>
      </c>
      <c r="B442" s="3" t="s">
        <v>3</v>
      </c>
    </row>
    <row r="443" ht="15.6" spans="1:2">
      <c r="A443" s="3" t="str">
        <f>"20200811520"</f>
        <v>20200811520</v>
      </c>
      <c r="B443" s="3">
        <v>47.5</v>
      </c>
    </row>
    <row r="444" ht="15.6" spans="1:2">
      <c r="A444" s="3" t="str">
        <f>"20200811521"</f>
        <v>20200811521</v>
      </c>
      <c r="B444" s="3" t="s">
        <v>3</v>
      </c>
    </row>
    <row r="445" ht="15.6" spans="1:2">
      <c r="A445" s="3" t="str">
        <f>"20200811522"</f>
        <v>20200811522</v>
      </c>
      <c r="B445" s="3" t="s">
        <v>3</v>
      </c>
    </row>
    <row r="446" ht="15.6" spans="1:2">
      <c r="A446" s="3" t="str">
        <f>"20200811523"</f>
        <v>20200811523</v>
      </c>
      <c r="B446" s="3" t="s">
        <v>3</v>
      </c>
    </row>
    <row r="447" ht="15.6" spans="1:2">
      <c r="A447" s="3" t="str">
        <f>"20200811524"</f>
        <v>20200811524</v>
      </c>
      <c r="B447" s="3" t="s">
        <v>3</v>
      </c>
    </row>
    <row r="448" ht="15.6" spans="1:2">
      <c r="A448" s="3" t="str">
        <f>"20200811525"</f>
        <v>20200811525</v>
      </c>
      <c r="B448" s="3">
        <v>50.5</v>
      </c>
    </row>
    <row r="449" ht="15.6" spans="1:2">
      <c r="A449" s="3" t="str">
        <f>"20200811526"</f>
        <v>20200811526</v>
      </c>
      <c r="B449" s="3" t="s">
        <v>3</v>
      </c>
    </row>
    <row r="450" ht="15.6" spans="1:2">
      <c r="A450" s="3" t="str">
        <f>"20200811527"</f>
        <v>20200811527</v>
      </c>
      <c r="B450" s="3" t="s">
        <v>3</v>
      </c>
    </row>
    <row r="451" ht="15.6" spans="1:2">
      <c r="A451" s="3" t="str">
        <f>"20200811528"</f>
        <v>20200811528</v>
      </c>
      <c r="B451" s="3">
        <v>62</v>
      </c>
    </row>
    <row r="452" ht="15.6" spans="1:2">
      <c r="A452" s="3" t="str">
        <f>"20200811529"</f>
        <v>20200811529</v>
      </c>
      <c r="B452" s="3" t="s">
        <v>3</v>
      </c>
    </row>
    <row r="453" ht="15.6" spans="1:2">
      <c r="A453" s="3" t="str">
        <f>"20200811530"</f>
        <v>20200811530</v>
      </c>
      <c r="B453" s="3" t="s">
        <v>3</v>
      </c>
    </row>
    <row r="454" ht="15.6" spans="1:2">
      <c r="A454" s="3" t="str">
        <f>"20200811601"</f>
        <v>20200811601</v>
      </c>
      <c r="B454" s="3" t="s">
        <v>3</v>
      </c>
    </row>
    <row r="455" ht="15.6" spans="1:2">
      <c r="A455" s="3" t="str">
        <f>"20200811602"</f>
        <v>20200811602</v>
      </c>
      <c r="B455" s="3" t="s">
        <v>3</v>
      </c>
    </row>
    <row r="456" ht="15.6" spans="1:2">
      <c r="A456" s="3" t="str">
        <f>"20200811603"</f>
        <v>20200811603</v>
      </c>
      <c r="B456" s="3" t="s">
        <v>3</v>
      </c>
    </row>
    <row r="457" ht="15.6" spans="1:2">
      <c r="A457" s="3" t="str">
        <f>"20200811604"</f>
        <v>20200811604</v>
      </c>
      <c r="B457" s="3" t="s">
        <v>3</v>
      </c>
    </row>
    <row r="458" ht="15.6" spans="1:2">
      <c r="A458" s="3" t="str">
        <f>"20200811605"</f>
        <v>20200811605</v>
      </c>
      <c r="B458" s="3" t="s">
        <v>3</v>
      </c>
    </row>
    <row r="459" ht="15.6" spans="1:2">
      <c r="A459" s="3" t="str">
        <f>"20200811606"</f>
        <v>20200811606</v>
      </c>
      <c r="B459" s="3" t="s">
        <v>3</v>
      </c>
    </row>
    <row r="460" ht="15.6" spans="1:2">
      <c r="A460" s="3" t="str">
        <f>"20200811607"</f>
        <v>20200811607</v>
      </c>
      <c r="B460" s="3">
        <v>63.2</v>
      </c>
    </row>
    <row r="461" ht="15.6" spans="1:2">
      <c r="A461" s="3" t="str">
        <f>"20200811608"</f>
        <v>20200811608</v>
      </c>
      <c r="B461" s="3" t="s">
        <v>3</v>
      </c>
    </row>
    <row r="462" ht="15.6" spans="1:2">
      <c r="A462" s="3" t="str">
        <f>"20200811609"</f>
        <v>20200811609</v>
      </c>
      <c r="B462" s="3" t="s">
        <v>3</v>
      </c>
    </row>
    <row r="463" ht="15.6" spans="1:2">
      <c r="A463" s="3" t="str">
        <f>"20200811610"</f>
        <v>20200811610</v>
      </c>
      <c r="B463" s="3" t="s">
        <v>3</v>
      </c>
    </row>
    <row r="464" ht="15.6" spans="1:2">
      <c r="A464" s="3" t="str">
        <f>"20200811611"</f>
        <v>20200811611</v>
      </c>
      <c r="B464" s="3" t="s">
        <v>3</v>
      </c>
    </row>
    <row r="465" ht="15.6" spans="1:2">
      <c r="A465" s="3" t="str">
        <f>"20200811612"</f>
        <v>20200811612</v>
      </c>
      <c r="B465" s="3">
        <v>61</v>
      </c>
    </row>
    <row r="466" ht="15.6" spans="1:2">
      <c r="A466" s="3" t="str">
        <f>"20200811613"</f>
        <v>20200811613</v>
      </c>
      <c r="B466" s="3" t="s">
        <v>3</v>
      </c>
    </row>
    <row r="467" ht="15.6" spans="1:2">
      <c r="A467" s="3" t="str">
        <f>"20200811614"</f>
        <v>20200811614</v>
      </c>
      <c r="B467" s="3" t="s">
        <v>3</v>
      </c>
    </row>
    <row r="468" ht="15.6" spans="1:2">
      <c r="A468" s="3" t="str">
        <f>"20200811615"</f>
        <v>20200811615</v>
      </c>
      <c r="B468" s="3">
        <v>57.4</v>
      </c>
    </row>
    <row r="469" ht="15.6" spans="1:2">
      <c r="A469" s="3" t="str">
        <f>"20200811616"</f>
        <v>20200811616</v>
      </c>
      <c r="B469" s="3" t="s">
        <v>3</v>
      </c>
    </row>
    <row r="470" ht="15.6" spans="1:2">
      <c r="A470" s="3" t="str">
        <f>"20200811617"</f>
        <v>20200811617</v>
      </c>
      <c r="B470" s="3">
        <v>46.3</v>
      </c>
    </row>
    <row r="471" ht="15.6" spans="1:2">
      <c r="A471" s="3" t="str">
        <f>"20200811618"</f>
        <v>20200811618</v>
      </c>
      <c r="B471" s="3" t="s">
        <v>3</v>
      </c>
    </row>
    <row r="472" ht="15.6" spans="1:2">
      <c r="A472" s="3" t="str">
        <f>"20200811619"</f>
        <v>20200811619</v>
      </c>
      <c r="B472" s="3">
        <v>58.2</v>
      </c>
    </row>
    <row r="473" ht="15.6" spans="1:2">
      <c r="A473" s="3" t="str">
        <f>"20200811620"</f>
        <v>20200811620</v>
      </c>
      <c r="B473" s="3" t="s">
        <v>3</v>
      </c>
    </row>
    <row r="474" ht="15.6" spans="1:2">
      <c r="A474" s="3" t="str">
        <f>"20200811621"</f>
        <v>20200811621</v>
      </c>
      <c r="B474" s="3">
        <v>42.5</v>
      </c>
    </row>
    <row r="475" ht="15.6" spans="1:2">
      <c r="A475" s="3" t="str">
        <f>"20200811622"</f>
        <v>20200811622</v>
      </c>
      <c r="B475" s="3">
        <v>59.1</v>
      </c>
    </row>
    <row r="476" ht="15.6" spans="1:2">
      <c r="A476" s="3" t="str">
        <f>"20200811623"</f>
        <v>20200811623</v>
      </c>
      <c r="B476" s="3" t="s">
        <v>3</v>
      </c>
    </row>
    <row r="477" ht="15.6" spans="1:2">
      <c r="A477" s="3" t="str">
        <f>"20200811624"</f>
        <v>20200811624</v>
      </c>
      <c r="B477" s="3" t="s">
        <v>3</v>
      </c>
    </row>
    <row r="478" ht="15.6" spans="1:2">
      <c r="A478" s="3" t="str">
        <f>"20200811625"</f>
        <v>20200811625</v>
      </c>
      <c r="B478" s="3" t="s">
        <v>3</v>
      </c>
    </row>
    <row r="479" ht="15.6" spans="1:2">
      <c r="A479" s="3" t="str">
        <f>"20200811626"</f>
        <v>20200811626</v>
      </c>
      <c r="B479" s="3" t="s">
        <v>3</v>
      </c>
    </row>
    <row r="480" ht="15.6" spans="1:2">
      <c r="A480" s="3" t="str">
        <f>"20200811627"</f>
        <v>20200811627</v>
      </c>
      <c r="B480" s="3" t="s">
        <v>3</v>
      </c>
    </row>
    <row r="481" ht="15.6" spans="1:2">
      <c r="A481" s="3" t="str">
        <f>"20200811628"</f>
        <v>20200811628</v>
      </c>
      <c r="B481" s="3" t="s">
        <v>3</v>
      </c>
    </row>
    <row r="482" ht="15.6" spans="1:2">
      <c r="A482" s="3" t="str">
        <f>"20200811629"</f>
        <v>20200811629</v>
      </c>
      <c r="B482" s="3" t="s">
        <v>3</v>
      </c>
    </row>
    <row r="483" ht="15.6" spans="1:2">
      <c r="A483" s="3" t="str">
        <f>"20200811630"</f>
        <v>20200811630</v>
      </c>
      <c r="B483" s="3">
        <v>53.2</v>
      </c>
    </row>
    <row r="484" ht="15.6" spans="1:2">
      <c r="A484" s="3" t="str">
        <f>"20200811701"</f>
        <v>20200811701</v>
      </c>
      <c r="B484" s="3" t="s">
        <v>3</v>
      </c>
    </row>
    <row r="485" ht="15.6" spans="1:2">
      <c r="A485" s="3" t="str">
        <f>"20200811702"</f>
        <v>20200811702</v>
      </c>
      <c r="B485" s="3" t="s">
        <v>3</v>
      </c>
    </row>
    <row r="486" ht="15.6" spans="1:2">
      <c r="A486" s="3" t="str">
        <f>"20200811703"</f>
        <v>20200811703</v>
      </c>
      <c r="B486" s="3">
        <v>40.4</v>
      </c>
    </row>
    <row r="487" ht="15.6" spans="1:2">
      <c r="A487" s="3" t="str">
        <f>"20200811704"</f>
        <v>20200811704</v>
      </c>
      <c r="B487" s="3" t="s">
        <v>3</v>
      </c>
    </row>
    <row r="488" ht="15.6" spans="1:2">
      <c r="A488" s="3" t="str">
        <f>"20200811705"</f>
        <v>20200811705</v>
      </c>
      <c r="B488" s="3">
        <v>63.6</v>
      </c>
    </row>
    <row r="489" ht="15.6" spans="1:2">
      <c r="A489" s="3" t="str">
        <f>"20200811706"</f>
        <v>20200811706</v>
      </c>
      <c r="B489" s="3">
        <v>59.7</v>
      </c>
    </row>
    <row r="490" ht="15.6" spans="1:2">
      <c r="A490" s="3" t="str">
        <f>"20200811707"</f>
        <v>20200811707</v>
      </c>
      <c r="B490" s="3">
        <v>54.8</v>
      </c>
    </row>
    <row r="491" ht="15.6" spans="1:2">
      <c r="A491" s="3" t="str">
        <f>"20200811708"</f>
        <v>20200811708</v>
      </c>
      <c r="B491" s="3" t="s">
        <v>3</v>
      </c>
    </row>
    <row r="492" ht="15.6" spans="1:2">
      <c r="A492" s="3" t="str">
        <f>"20200811709"</f>
        <v>20200811709</v>
      </c>
      <c r="B492" s="3" t="s">
        <v>3</v>
      </c>
    </row>
    <row r="493" ht="15.6" spans="1:2">
      <c r="A493" s="3" t="str">
        <f>"20200811710"</f>
        <v>20200811710</v>
      </c>
      <c r="B493" s="3" t="s">
        <v>3</v>
      </c>
    </row>
    <row r="494" ht="15.6" spans="1:2">
      <c r="A494" s="3" t="str">
        <f>"20200811711"</f>
        <v>20200811711</v>
      </c>
      <c r="B494" s="3" t="s">
        <v>3</v>
      </c>
    </row>
    <row r="495" ht="15.6" spans="1:2">
      <c r="A495" s="3" t="str">
        <f>"20200811712"</f>
        <v>20200811712</v>
      </c>
      <c r="B495" s="3" t="s">
        <v>3</v>
      </c>
    </row>
    <row r="496" ht="15.6" spans="1:2">
      <c r="A496" s="3" t="str">
        <f>"20200811713"</f>
        <v>20200811713</v>
      </c>
      <c r="B496" s="3">
        <v>56.9</v>
      </c>
    </row>
    <row r="497" ht="15.6" spans="1:2">
      <c r="A497" s="3" t="str">
        <f>"20200811714"</f>
        <v>20200811714</v>
      </c>
      <c r="B497" s="3">
        <v>49.9</v>
      </c>
    </row>
    <row r="498" ht="15.6" spans="1:2">
      <c r="A498" s="3" t="str">
        <f>"20200811715"</f>
        <v>20200811715</v>
      </c>
      <c r="B498" s="3" t="s">
        <v>3</v>
      </c>
    </row>
    <row r="499" ht="15.6" spans="1:2">
      <c r="A499" s="3" t="str">
        <f>"20200811716"</f>
        <v>20200811716</v>
      </c>
      <c r="B499" s="3">
        <v>43.9</v>
      </c>
    </row>
    <row r="500" ht="15.6" spans="1:2">
      <c r="A500" s="3" t="str">
        <f>"20200811717"</f>
        <v>20200811717</v>
      </c>
      <c r="B500" s="3">
        <v>51.1</v>
      </c>
    </row>
    <row r="501" ht="15.6" spans="1:2">
      <c r="A501" s="3" t="str">
        <f>"20200811718"</f>
        <v>20200811718</v>
      </c>
      <c r="B501" s="3" t="s">
        <v>3</v>
      </c>
    </row>
    <row r="502" ht="15.6" spans="1:2">
      <c r="A502" s="3" t="str">
        <f>"20200811719"</f>
        <v>20200811719</v>
      </c>
      <c r="B502" s="3">
        <v>52.7</v>
      </c>
    </row>
    <row r="503" ht="15.6" spans="1:2">
      <c r="A503" s="3" t="str">
        <f>"20200811720"</f>
        <v>20200811720</v>
      </c>
      <c r="B503" s="3">
        <v>69.1</v>
      </c>
    </row>
    <row r="504" ht="15.6" spans="1:2">
      <c r="A504" s="3" t="str">
        <f>"20200811721"</f>
        <v>20200811721</v>
      </c>
      <c r="B504" s="3">
        <v>70.4</v>
      </c>
    </row>
    <row r="505" ht="15.6" spans="1:2">
      <c r="A505" s="3" t="str">
        <f>"20200811722"</f>
        <v>20200811722</v>
      </c>
      <c r="B505" s="3" t="s">
        <v>3</v>
      </c>
    </row>
    <row r="506" ht="15.6" spans="1:2">
      <c r="A506" s="3" t="str">
        <f>"20200811723"</f>
        <v>20200811723</v>
      </c>
      <c r="B506" s="3" t="s">
        <v>3</v>
      </c>
    </row>
    <row r="507" ht="15.6" spans="1:2">
      <c r="A507" s="3" t="str">
        <f>"20200811724"</f>
        <v>20200811724</v>
      </c>
      <c r="B507" s="3">
        <v>67.3</v>
      </c>
    </row>
    <row r="508" ht="15.6" spans="1:2">
      <c r="A508" s="3" t="str">
        <f>"20200811725"</f>
        <v>20200811725</v>
      </c>
      <c r="B508" s="3">
        <v>47.8</v>
      </c>
    </row>
    <row r="509" ht="15.6" spans="1:2">
      <c r="A509" s="3" t="str">
        <f>"20200811726"</f>
        <v>20200811726</v>
      </c>
      <c r="B509" s="3">
        <v>53.6</v>
      </c>
    </row>
    <row r="510" ht="15.6" spans="1:2">
      <c r="A510" s="3" t="str">
        <f>"20200811727"</f>
        <v>20200811727</v>
      </c>
      <c r="B510" s="3" t="s">
        <v>3</v>
      </c>
    </row>
    <row r="511" ht="15.6" spans="1:2">
      <c r="A511" s="3" t="str">
        <f>"20200811728"</f>
        <v>20200811728</v>
      </c>
      <c r="B511" s="3" t="s">
        <v>3</v>
      </c>
    </row>
    <row r="512" ht="15.6" spans="1:2">
      <c r="A512" s="3" t="str">
        <f>"20200811729"</f>
        <v>20200811729</v>
      </c>
      <c r="B512" s="3">
        <v>75.2</v>
      </c>
    </row>
    <row r="513" ht="15.6" spans="1:2">
      <c r="A513" s="3" t="str">
        <f>"20200811730"</f>
        <v>20200811730</v>
      </c>
      <c r="B513" s="3" t="s">
        <v>3</v>
      </c>
    </row>
    <row r="514" ht="15.6" spans="1:2">
      <c r="A514" s="3" t="str">
        <f>"20200811801"</f>
        <v>20200811801</v>
      </c>
      <c r="B514" s="3">
        <v>39.6</v>
      </c>
    </row>
    <row r="515" ht="15.6" spans="1:2">
      <c r="A515" s="3" t="str">
        <f>"20200811802"</f>
        <v>20200811802</v>
      </c>
      <c r="B515" s="3" t="s">
        <v>3</v>
      </c>
    </row>
    <row r="516" ht="15.6" spans="1:2">
      <c r="A516" s="3" t="str">
        <f>"20200811803"</f>
        <v>20200811803</v>
      </c>
      <c r="B516" s="3" t="s">
        <v>3</v>
      </c>
    </row>
    <row r="517" ht="15.6" spans="1:2">
      <c r="A517" s="3" t="str">
        <f>"20200811804"</f>
        <v>20200811804</v>
      </c>
      <c r="B517" s="3">
        <v>51.2</v>
      </c>
    </row>
    <row r="518" ht="15.6" spans="1:2">
      <c r="A518" s="3" t="str">
        <f>"20200811805"</f>
        <v>20200811805</v>
      </c>
      <c r="B518" s="3" t="s">
        <v>3</v>
      </c>
    </row>
    <row r="519" ht="15.6" spans="1:2">
      <c r="A519" s="3" t="str">
        <f>"20200811806"</f>
        <v>20200811806</v>
      </c>
      <c r="B519" s="3" t="s">
        <v>3</v>
      </c>
    </row>
    <row r="520" ht="15.6" spans="1:2">
      <c r="A520" s="3" t="str">
        <f>"20200811807"</f>
        <v>20200811807</v>
      </c>
      <c r="B520" s="3" t="s">
        <v>3</v>
      </c>
    </row>
    <row r="521" ht="15.6" spans="1:2">
      <c r="A521" s="3" t="str">
        <f>"20200811808"</f>
        <v>20200811808</v>
      </c>
      <c r="B521" s="3" t="s">
        <v>3</v>
      </c>
    </row>
    <row r="522" ht="15.6" spans="1:2">
      <c r="A522" s="3" t="str">
        <f>"20200811809"</f>
        <v>20200811809</v>
      </c>
      <c r="B522" s="3" t="s">
        <v>3</v>
      </c>
    </row>
    <row r="523" ht="15.6" spans="1:2">
      <c r="A523" s="3" t="str">
        <f>"20200811810"</f>
        <v>20200811810</v>
      </c>
      <c r="B523" s="3" t="s">
        <v>3</v>
      </c>
    </row>
    <row r="524" ht="15.6" spans="1:2">
      <c r="A524" s="3" t="str">
        <f>"20200811811"</f>
        <v>20200811811</v>
      </c>
      <c r="B524" s="3" t="s">
        <v>3</v>
      </c>
    </row>
    <row r="525" ht="15.6" spans="1:2">
      <c r="A525" s="3" t="str">
        <f>"20200811812"</f>
        <v>20200811812</v>
      </c>
      <c r="B525" s="3">
        <v>53.3</v>
      </c>
    </row>
    <row r="526" ht="15.6" spans="1:2">
      <c r="A526" s="3" t="str">
        <f>"20200811813"</f>
        <v>20200811813</v>
      </c>
      <c r="B526" s="3" t="s">
        <v>3</v>
      </c>
    </row>
    <row r="527" ht="15.6" spans="1:2">
      <c r="A527" s="3" t="str">
        <f>"20200811814"</f>
        <v>20200811814</v>
      </c>
      <c r="B527" s="3" t="s">
        <v>3</v>
      </c>
    </row>
    <row r="528" ht="15.6" spans="1:2">
      <c r="A528" s="3" t="str">
        <f>"20200811815"</f>
        <v>20200811815</v>
      </c>
      <c r="B528" s="3">
        <v>57</v>
      </c>
    </row>
    <row r="529" ht="15.6" spans="1:2">
      <c r="A529" s="3" t="str">
        <f>"20200811816"</f>
        <v>20200811816</v>
      </c>
      <c r="B529" s="3">
        <v>57.1</v>
      </c>
    </row>
    <row r="530" ht="15.6" spans="1:2">
      <c r="A530" s="3" t="str">
        <f>"20200811817"</f>
        <v>20200811817</v>
      </c>
      <c r="B530" s="3" t="s">
        <v>3</v>
      </c>
    </row>
    <row r="531" ht="15.6" spans="1:2">
      <c r="A531" s="3" t="str">
        <f>"20200811818"</f>
        <v>20200811818</v>
      </c>
      <c r="B531" s="3">
        <v>52.1</v>
      </c>
    </row>
    <row r="532" ht="15.6" spans="1:2">
      <c r="A532" s="3" t="str">
        <f>"20200811819"</f>
        <v>20200811819</v>
      </c>
      <c r="B532" s="3" t="s">
        <v>3</v>
      </c>
    </row>
    <row r="533" ht="15.6" spans="1:2">
      <c r="A533" s="3" t="str">
        <f>"20200811820"</f>
        <v>20200811820</v>
      </c>
      <c r="B533" s="3">
        <v>58.2</v>
      </c>
    </row>
    <row r="534" ht="15.6" spans="1:2">
      <c r="A534" s="3" t="str">
        <f>"20200811821"</f>
        <v>20200811821</v>
      </c>
      <c r="B534" s="3" t="s">
        <v>3</v>
      </c>
    </row>
    <row r="535" ht="15.6" spans="1:2">
      <c r="A535" s="3" t="str">
        <f>"20200811822"</f>
        <v>20200811822</v>
      </c>
      <c r="B535" s="3">
        <v>49.7</v>
      </c>
    </row>
    <row r="536" ht="15.6" spans="1:2">
      <c r="A536" s="3" t="str">
        <f>"20200811823"</f>
        <v>20200811823</v>
      </c>
      <c r="B536" s="3" t="s">
        <v>3</v>
      </c>
    </row>
    <row r="537" ht="15.6" spans="1:2">
      <c r="A537" s="3" t="str">
        <f>"20200811824"</f>
        <v>20200811824</v>
      </c>
      <c r="B537" s="3" t="s">
        <v>3</v>
      </c>
    </row>
    <row r="538" ht="15.6" spans="1:2">
      <c r="A538" s="3" t="str">
        <f>"20200811825"</f>
        <v>20200811825</v>
      </c>
      <c r="B538" s="3">
        <v>44</v>
      </c>
    </row>
    <row r="539" ht="15.6" spans="1:2">
      <c r="A539" s="3" t="str">
        <f>"20200811826"</f>
        <v>20200811826</v>
      </c>
      <c r="B539" s="3">
        <v>52.4</v>
      </c>
    </row>
    <row r="540" ht="15.6" spans="1:2">
      <c r="A540" s="3" t="str">
        <f>"20200811827"</f>
        <v>20200811827</v>
      </c>
      <c r="B540" s="3">
        <v>52.6</v>
      </c>
    </row>
    <row r="541" ht="15.6" spans="1:2">
      <c r="A541" s="3" t="str">
        <f>"20200811828"</f>
        <v>20200811828</v>
      </c>
      <c r="B541" s="3" t="s">
        <v>3</v>
      </c>
    </row>
    <row r="542" ht="15.6" spans="1:2">
      <c r="A542" s="3" t="str">
        <f>"20200811829"</f>
        <v>20200811829</v>
      </c>
      <c r="B542" s="3" t="s">
        <v>3</v>
      </c>
    </row>
    <row r="543" ht="15.6" spans="1:2">
      <c r="A543" s="3" t="str">
        <f>"20200811830"</f>
        <v>20200811830</v>
      </c>
      <c r="B543" s="3" t="s">
        <v>3</v>
      </c>
    </row>
    <row r="544" ht="15.6" spans="1:2">
      <c r="A544" s="3" t="str">
        <f>"20200811901"</f>
        <v>20200811901</v>
      </c>
      <c r="B544" s="3">
        <v>65.1</v>
      </c>
    </row>
    <row r="545" ht="15.6" spans="1:2">
      <c r="A545" s="3" t="str">
        <f>"20200811902"</f>
        <v>20200811902</v>
      </c>
      <c r="B545" s="3" t="s">
        <v>3</v>
      </c>
    </row>
    <row r="546" ht="15.6" spans="1:2">
      <c r="A546" s="3" t="str">
        <f>"20200811903"</f>
        <v>20200811903</v>
      </c>
      <c r="B546" s="3">
        <v>49.5</v>
      </c>
    </row>
    <row r="547" ht="15.6" spans="1:2">
      <c r="A547" s="3" t="str">
        <f>"20200811904"</f>
        <v>20200811904</v>
      </c>
      <c r="B547" s="3" t="s">
        <v>3</v>
      </c>
    </row>
    <row r="548" ht="15.6" spans="1:2">
      <c r="A548" s="3" t="str">
        <f>"20200811905"</f>
        <v>20200811905</v>
      </c>
      <c r="B548" s="3">
        <v>58.4</v>
      </c>
    </row>
    <row r="549" ht="15.6" spans="1:2">
      <c r="A549" s="3" t="str">
        <f>"20200811906"</f>
        <v>20200811906</v>
      </c>
      <c r="B549" s="3">
        <v>64.2</v>
      </c>
    </row>
    <row r="550" ht="15.6" spans="1:2">
      <c r="A550" s="3" t="str">
        <f>"20200811907"</f>
        <v>20200811907</v>
      </c>
      <c r="B550" s="3" t="s">
        <v>3</v>
      </c>
    </row>
    <row r="551" ht="15.6" spans="1:2">
      <c r="A551" s="3" t="str">
        <f>"20200811908"</f>
        <v>20200811908</v>
      </c>
      <c r="B551" s="3" t="s">
        <v>3</v>
      </c>
    </row>
    <row r="552" ht="15.6" spans="1:2">
      <c r="A552" s="3" t="str">
        <f>"20200811909"</f>
        <v>20200811909</v>
      </c>
      <c r="B552" s="3" t="s">
        <v>3</v>
      </c>
    </row>
    <row r="553" ht="15.6" spans="1:2">
      <c r="A553" s="3" t="str">
        <f>"20200811910"</f>
        <v>20200811910</v>
      </c>
      <c r="B553" s="3">
        <v>50.9</v>
      </c>
    </row>
    <row r="554" ht="15.6" spans="1:2">
      <c r="A554" s="3" t="str">
        <f>"20200811911"</f>
        <v>20200811911</v>
      </c>
      <c r="B554" s="3" t="s">
        <v>3</v>
      </c>
    </row>
    <row r="555" ht="15.6" spans="1:2">
      <c r="A555" s="3" t="str">
        <f>"20200811912"</f>
        <v>20200811912</v>
      </c>
      <c r="B555" s="3" t="s">
        <v>3</v>
      </c>
    </row>
    <row r="556" ht="15.6" spans="1:2">
      <c r="A556" s="3" t="str">
        <f>"20200811913"</f>
        <v>20200811913</v>
      </c>
      <c r="B556" s="3">
        <v>62</v>
      </c>
    </row>
    <row r="557" ht="15.6" spans="1:2">
      <c r="A557" s="3" t="str">
        <f>"20200811914"</f>
        <v>20200811914</v>
      </c>
      <c r="B557" s="3">
        <v>54.7</v>
      </c>
    </row>
    <row r="558" ht="15.6" spans="1:2">
      <c r="A558" s="3" t="str">
        <f>"20200811915"</f>
        <v>20200811915</v>
      </c>
      <c r="B558" s="3">
        <v>63.4</v>
      </c>
    </row>
    <row r="559" ht="15.6" spans="1:2">
      <c r="A559" s="3" t="str">
        <f>"20200811916"</f>
        <v>20200811916</v>
      </c>
      <c r="B559" s="3" t="s">
        <v>3</v>
      </c>
    </row>
    <row r="560" ht="15.6" spans="1:2">
      <c r="A560" s="3" t="str">
        <f>"20200811917"</f>
        <v>20200811917</v>
      </c>
      <c r="B560" s="3">
        <v>59.2</v>
      </c>
    </row>
    <row r="561" ht="15.6" spans="1:2">
      <c r="A561" s="3" t="str">
        <f>"20200811918"</f>
        <v>20200811918</v>
      </c>
      <c r="B561" s="3">
        <v>55.5</v>
      </c>
    </row>
    <row r="562" ht="15.6" spans="1:2">
      <c r="A562" s="3" t="str">
        <f>"20200811919"</f>
        <v>20200811919</v>
      </c>
      <c r="B562" s="3">
        <v>49.6</v>
      </c>
    </row>
    <row r="563" ht="15.6" spans="1:2">
      <c r="A563" s="3" t="str">
        <f>"20200811920"</f>
        <v>20200811920</v>
      </c>
      <c r="B563" s="3">
        <v>42.6</v>
      </c>
    </row>
    <row r="564" ht="15.6" spans="1:2">
      <c r="A564" s="3" t="str">
        <f>"20200811921"</f>
        <v>20200811921</v>
      </c>
      <c r="B564" s="3" t="s">
        <v>3</v>
      </c>
    </row>
    <row r="565" ht="15.6" spans="1:2">
      <c r="A565" s="3" t="str">
        <f>"20200811922"</f>
        <v>20200811922</v>
      </c>
      <c r="B565" s="3" t="s">
        <v>3</v>
      </c>
    </row>
    <row r="566" ht="15.6" spans="1:2">
      <c r="A566" s="3" t="str">
        <f>"20200811923"</f>
        <v>20200811923</v>
      </c>
      <c r="B566" s="3">
        <v>44.8</v>
      </c>
    </row>
    <row r="567" ht="15.6" spans="1:2">
      <c r="A567" s="3" t="str">
        <f>"20200811924"</f>
        <v>20200811924</v>
      </c>
      <c r="B567" s="3" t="s">
        <v>3</v>
      </c>
    </row>
    <row r="568" ht="15.6" spans="1:2">
      <c r="A568" s="3" t="str">
        <f>"20200811925"</f>
        <v>20200811925</v>
      </c>
      <c r="B568" s="3" t="s">
        <v>3</v>
      </c>
    </row>
    <row r="569" ht="15.6" spans="1:2">
      <c r="A569" s="3" t="str">
        <f>"20200811926"</f>
        <v>20200811926</v>
      </c>
      <c r="B569" s="3">
        <v>59</v>
      </c>
    </row>
    <row r="570" ht="15.6" spans="1:2">
      <c r="A570" s="3" t="str">
        <f>"20200811927"</f>
        <v>20200811927</v>
      </c>
      <c r="B570" s="3" t="s">
        <v>3</v>
      </c>
    </row>
    <row r="571" ht="15.6" spans="1:2">
      <c r="A571" s="3" t="str">
        <f>"20200811928"</f>
        <v>20200811928</v>
      </c>
      <c r="B571" s="3" t="s">
        <v>3</v>
      </c>
    </row>
    <row r="572" ht="15.6" spans="1:2">
      <c r="A572" s="3" t="str">
        <f>"20200811929"</f>
        <v>20200811929</v>
      </c>
      <c r="B572" s="3" t="s">
        <v>3</v>
      </c>
    </row>
    <row r="573" ht="15.6" spans="1:2">
      <c r="A573" s="3" t="str">
        <f>"20200811930"</f>
        <v>20200811930</v>
      </c>
      <c r="B573" s="3" t="s">
        <v>3</v>
      </c>
    </row>
    <row r="574" ht="15.6" spans="1:2">
      <c r="A574" s="3" t="str">
        <f>"20200812001"</f>
        <v>20200812001</v>
      </c>
      <c r="B574" s="3" t="s">
        <v>3</v>
      </c>
    </row>
    <row r="575" ht="15.6" spans="1:2">
      <c r="A575" s="3" t="str">
        <f>"20200812002"</f>
        <v>20200812002</v>
      </c>
      <c r="B575" s="3" t="s">
        <v>3</v>
      </c>
    </row>
    <row r="576" ht="15.6" spans="1:2">
      <c r="A576" s="3" t="str">
        <f>"20200812003"</f>
        <v>20200812003</v>
      </c>
      <c r="B576" s="3" t="s">
        <v>3</v>
      </c>
    </row>
    <row r="577" ht="15.6" spans="1:2">
      <c r="A577" s="3" t="str">
        <f>"20200812004"</f>
        <v>20200812004</v>
      </c>
      <c r="B577" s="3">
        <v>51.9</v>
      </c>
    </row>
    <row r="578" ht="15.6" spans="1:2">
      <c r="A578" s="3" t="str">
        <f>"20200812005"</f>
        <v>20200812005</v>
      </c>
      <c r="B578" s="3">
        <v>65</v>
      </c>
    </row>
    <row r="579" ht="15.6" spans="1:2">
      <c r="A579" s="3" t="str">
        <f>"20200812006"</f>
        <v>20200812006</v>
      </c>
      <c r="B579" s="3">
        <v>51</v>
      </c>
    </row>
    <row r="580" ht="15.6" spans="1:2">
      <c r="A580" s="3" t="str">
        <f>"20200812007"</f>
        <v>20200812007</v>
      </c>
      <c r="B580" s="3" t="s">
        <v>3</v>
      </c>
    </row>
    <row r="581" ht="15.6" spans="1:2">
      <c r="A581" s="3" t="str">
        <f>"20200812008"</f>
        <v>20200812008</v>
      </c>
      <c r="B581" s="3" t="s">
        <v>3</v>
      </c>
    </row>
    <row r="582" ht="15.6" spans="1:2">
      <c r="A582" s="3" t="str">
        <f>"20200812009"</f>
        <v>20200812009</v>
      </c>
      <c r="B582" s="3" t="s">
        <v>3</v>
      </c>
    </row>
    <row r="583" ht="15.6" spans="1:2">
      <c r="A583" s="3" t="str">
        <f>"20200812010"</f>
        <v>20200812010</v>
      </c>
      <c r="B583" s="3">
        <v>57.5</v>
      </c>
    </row>
    <row r="584" ht="15.6" spans="1:2">
      <c r="A584" s="3" t="str">
        <f>"20200812011"</f>
        <v>20200812011</v>
      </c>
      <c r="B584" s="3" t="s">
        <v>3</v>
      </c>
    </row>
    <row r="585" ht="15.6" spans="1:2">
      <c r="A585" s="3" t="str">
        <f>"20200812012"</f>
        <v>20200812012</v>
      </c>
      <c r="B585" s="3" t="s">
        <v>3</v>
      </c>
    </row>
    <row r="586" ht="15.6" spans="1:2">
      <c r="A586" s="3" t="str">
        <f>"20200812013"</f>
        <v>20200812013</v>
      </c>
      <c r="B586" s="3">
        <v>61.6</v>
      </c>
    </row>
    <row r="587" ht="15.6" spans="1:2">
      <c r="A587" s="3" t="str">
        <f>"20200812014"</f>
        <v>20200812014</v>
      </c>
      <c r="B587" s="3" t="s">
        <v>3</v>
      </c>
    </row>
    <row r="588" ht="15.6" spans="1:2">
      <c r="A588" s="3" t="str">
        <f>"20200812015"</f>
        <v>20200812015</v>
      </c>
      <c r="B588" s="3">
        <v>62.7</v>
      </c>
    </row>
    <row r="589" ht="15.6" spans="1:2">
      <c r="A589" s="3" t="str">
        <f>"20200812016"</f>
        <v>20200812016</v>
      </c>
      <c r="B589" s="3">
        <v>58.9</v>
      </c>
    </row>
    <row r="590" ht="15.6" spans="1:2">
      <c r="A590" s="3" t="str">
        <f>"20200812017"</f>
        <v>20200812017</v>
      </c>
      <c r="B590" s="3">
        <v>33.8</v>
      </c>
    </row>
    <row r="591" ht="15.6" spans="1:2">
      <c r="A591" s="3" t="str">
        <f>"20200812018"</f>
        <v>20200812018</v>
      </c>
      <c r="B591" s="3" t="s">
        <v>3</v>
      </c>
    </row>
    <row r="592" ht="15.6" spans="1:2">
      <c r="A592" s="3" t="str">
        <f>"20200812019"</f>
        <v>20200812019</v>
      </c>
      <c r="B592" s="3">
        <v>58.9</v>
      </c>
    </row>
    <row r="593" ht="15.6" spans="1:2">
      <c r="A593" s="3" t="str">
        <f>"20200812020"</f>
        <v>20200812020</v>
      </c>
      <c r="B593" s="3" t="s">
        <v>3</v>
      </c>
    </row>
    <row r="594" ht="15.6" spans="1:2">
      <c r="A594" s="3" t="str">
        <f>"20200812021"</f>
        <v>20200812021</v>
      </c>
      <c r="B594" s="3">
        <v>61.5</v>
      </c>
    </row>
    <row r="595" ht="15.6" spans="1:2">
      <c r="A595" s="3" t="str">
        <f>"20200812022"</f>
        <v>20200812022</v>
      </c>
      <c r="B595" s="3">
        <v>68</v>
      </c>
    </row>
    <row r="596" ht="15.6" spans="1:2">
      <c r="A596" s="3" t="str">
        <f>"20200812023"</f>
        <v>20200812023</v>
      </c>
      <c r="B596" s="3" t="s">
        <v>3</v>
      </c>
    </row>
    <row r="597" ht="15.6" spans="1:2">
      <c r="A597" s="3" t="str">
        <f>"20200812024"</f>
        <v>20200812024</v>
      </c>
      <c r="B597" s="3" t="s">
        <v>3</v>
      </c>
    </row>
    <row r="598" ht="15.6" spans="1:2">
      <c r="A598" s="3" t="str">
        <f>"20200812025"</f>
        <v>20200812025</v>
      </c>
      <c r="B598" s="3" t="s">
        <v>3</v>
      </c>
    </row>
    <row r="599" ht="15.6" spans="1:2">
      <c r="A599" s="3" t="str">
        <f>"20200812026"</f>
        <v>20200812026</v>
      </c>
      <c r="B599" s="3" t="s">
        <v>3</v>
      </c>
    </row>
    <row r="600" ht="15.6" spans="1:2">
      <c r="A600" s="3" t="str">
        <f>"20200812027"</f>
        <v>20200812027</v>
      </c>
      <c r="B600" s="3" t="s">
        <v>3</v>
      </c>
    </row>
    <row r="601" ht="15.6" spans="1:2">
      <c r="A601" s="3" t="str">
        <f>"20200812028"</f>
        <v>20200812028</v>
      </c>
      <c r="B601" s="3">
        <v>58.3</v>
      </c>
    </row>
    <row r="602" ht="15.6" spans="1:2">
      <c r="A602" s="3" t="str">
        <f>"20200812029"</f>
        <v>20200812029</v>
      </c>
      <c r="B602" s="3" t="s">
        <v>3</v>
      </c>
    </row>
    <row r="603" ht="15.6" spans="1:2">
      <c r="A603" s="3" t="str">
        <f>"20200812030"</f>
        <v>20200812030</v>
      </c>
      <c r="B603" s="3" t="s">
        <v>3</v>
      </c>
    </row>
    <row r="604" ht="15.6" spans="1:2">
      <c r="A604" s="3" t="str">
        <f>"20200812101"</f>
        <v>20200812101</v>
      </c>
      <c r="B604" s="3" t="s">
        <v>3</v>
      </c>
    </row>
    <row r="605" ht="15.6" spans="1:2">
      <c r="A605" s="3" t="str">
        <f>"20200812102"</f>
        <v>20200812102</v>
      </c>
      <c r="B605" s="3" t="s">
        <v>3</v>
      </c>
    </row>
    <row r="606" ht="15.6" spans="1:2">
      <c r="A606" s="3" t="str">
        <f>"20200812103"</f>
        <v>20200812103</v>
      </c>
      <c r="B606" s="3" t="s">
        <v>3</v>
      </c>
    </row>
    <row r="607" ht="15.6" spans="1:2">
      <c r="A607" s="3" t="str">
        <f>"20200812104"</f>
        <v>20200812104</v>
      </c>
      <c r="B607" s="3" t="s">
        <v>3</v>
      </c>
    </row>
    <row r="608" ht="15.6" spans="1:2">
      <c r="A608" s="3" t="str">
        <f>"20200812105"</f>
        <v>20200812105</v>
      </c>
      <c r="B608" s="3" t="s">
        <v>3</v>
      </c>
    </row>
    <row r="609" ht="15.6" spans="1:2">
      <c r="A609" s="3" t="str">
        <f>"20200812106"</f>
        <v>20200812106</v>
      </c>
      <c r="B609" s="3" t="s">
        <v>3</v>
      </c>
    </row>
    <row r="610" ht="15.6" spans="1:2">
      <c r="A610" s="3" t="str">
        <f>"20200812107"</f>
        <v>20200812107</v>
      </c>
      <c r="B610" s="3" t="s">
        <v>3</v>
      </c>
    </row>
    <row r="611" ht="15.6" spans="1:2">
      <c r="A611" s="3" t="str">
        <f>"20200812108"</f>
        <v>20200812108</v>
      </c>
      <c r="B611" s="3">
        <v>47.6</v>
      </c>
    </row>
    <row r="612" ht="15.6" spans="1:2">
      <c r="A612" s="3" t="str">
        <f>"20200812109"</f>
        <v>20200812109</v>
      </c>
      <c r="B612" s="3">
        <v>37.6</v>
      </c>
    </row>
    <row r="613" ht="15.6" spans="1:2">
      <c r="A613" s="3" t="str">
        <f>"20200812110"</f>
        <v>20200812110</v>
      </c>
      <c r="B613" s="3" t="s">
        <v>3</v>
      </c>
    </row>
    <row r="614" ht="15.6" spans="1:2">
      <c r="A614" s="3" t="str">
        <f>"20200812111"</f>
        <v>20200812111</v>
      </c>
      <c r="B614" s="3">
        <v>46.8</v>
      </c>
    </row>
    <row r="615" ht="15.6" spans="1:2">
      <c r="A615" s="3" t="str">
        <f>"20200812112"</f>
        <v>20200812112</v>
      </c>
      <c r="B615" s="3" t="s">
        <v>3</v>
      </c>
    </row>
    <row r="616" ht="15.6" spans="1:2">
      <c r="A616" s="3" t="str">
        <f>"20200812113"</f>
        <v>20200812113</v>
      </c>
      <c r="B616" s="3">
        <v>46.3</v>
      </c>
    </row>
    <row r="617" ht="15.6" spans="1:2">
      <c r="A617" s="3" t="str">
        <f>"20200812114"</f>
        <v>20200812114</v>
      </c>
      <c r="B617" s="3">
        <v>55.6</v>
      </c>
    </row>
    <row r="618" ht="15.6" spans="1:2">
      <c r="A618" s="3" t="str">
        <f>"20200812115"</f>
        <v>20200812115</v>
      </c>
      <c r="B618" s="3">
        <v>49.2</v>
      </c>
    </row>
    <row r="619" ht="15.6" spans="1:2">
      <c r="A619" s="3" t="str">
        <f>"20200812116"</f>
        <v>20200812116</v>
      </c>
      <c r="B619" s="3">
        <v>51.9</v>
      </c>
    </row>
    <row r="620" ht="15.6" spans="1:2">
      <c r="A620" s="3" t="str">
        <f>"20200812117"</f>
        <v>20200812117</v>
      </c>
      <c r="B620" s="3">
        <v>48.9</v>
      </c>
    </row>
    <row r="621" ht="15.6" spans="1:2">
      <c r="A621" s="3" t="str">
        <f>"20200812118"</f>
        <v>20200812118</v>
      </c>
      <c r="B621" s="3">
        <v>43.9</v>
      </c>
    </row>
    <row r="622" ht="15.6" spans="1:2">
      <c r="A622" s="3" t="str">
        <f>"20200812119"</f>
        <v>20200812119</v>
      </c>
      <c r="B622" s="3">
        <v>48.1</v>
      </c>
    </row>
    <row r="623" ht="15.6" spans="1:2">
      <c r="A623" s="3" t="str">
        <f>"20200812120"</f>
        <v>20200812120</v>
      </c>
      <c r="B623" s="3" t="s">
        <v>3</v>
      </c>
    </row>
    <row r="624" ht="15.6" spans="1:2">
      <c r="A624" s="3" t="str">
        <f>"20200812121"</f>
        <v>20200812121</v>
      </c>
      <c r="B624" s="3">
        <v>54.9</v>
      </c>
    </row>
    <row r="625" ht="15.6" spans="1:2">
      <c r="A625" s="3" t="str">
        <f>"20200812122"</f>
        <v>20200812122</v>
      </c>
      <c r="B625" s="3">
        <v>49.9</v>
      </c>
    </row>
    <row r="626" ht="15.6" spans="1:2">
      <c r="A626" s="3" t="str">
        <f>"20200812123"</f>
        <v>20200812123</v>
      </c>
      <c r="B626" s="3" t="s">
        <v>3</v>
      </c>
    </row>
    <row r="627" ht="15.6" spans="1:2">
      <c r="A627" s="3" t="str">
        <f>"20200812124"</f>
        <v>20200812124</v>
      </c>
      <c r="B627" s="3">
        <v>56.1</v>
      </c>
    </row>
    <row r="628" ht="15.6" spans="1:2">
      <c r="A628" s="3" t="str">
        <f>"20200812125"</f>
        <v>20200812125</v>
      </c>
      <c r="B628" s="3">
        <v>44.7</v>
      </c>
    </row>
    <row r="629" ht="15.6" spans="1:2">
      <c r="A629" s="3" t="str">
        <f>"20200812126"</f>
        <v>20200812126</v>
      </c>
      <c r="B629" s="3" t="s">
        <v>3</v>
      </c>
    </row>
    <row r="630" ht="15.6" spans="1:2">
      <c r="A630" s="3" t="str">
        <f>"20200812127"</f>
        <v>20200812127</v>
      </c>
      <c r="B630" s="3" t="s">
        <v>3</v>
      </c>
    </row>
    <row r="631" ht="15.6" spans="1:2">
      <c r="A631" s="3" t="str">
        <f>"20200812128"</f>
        <v>20200812128</v>
      </c>
      <c r="B631" s="3">
        <v>58.9</v>
      </c>
    </row>
    <row r="632" ht="15.6" spans="1:2">
      <c r="A632" s="3" t="str">
        <f>"20200812129"</f>
        <v>20200812129</v>
      </c>
      <c r="B632" s="3">
        <v>53.2</v>
      </c>
    </row>
    <row r="633" ht="15.6" spans="1:2">
      <c r="A633" s="3" t="str">
        <f>"20200812130"</f>
        <v>20200812130</v>
      </c>
      <c r="B633" s="3" t="s">
        <v>3</v>
      </c>
    </row>
    <row r="634" ht="15.6" spans="1:2">
      <c r="A634" s="3" t="str">
        <f>"20200812201"</f>
        <v>20200812201</v>
      </c>
      <c r="B634" s="3">
        <v>72</v>
      </c>
    </row>
    <row r="635" ht="15.6" spans="1:2">
      <c r="A635" s="3" t="str">
        <f>"20200812202"</f>
        <v>20200812202</v>
      </c>
      <c r="B635" s="3" t="s">
        <v>3</v>
      </c>
    </row>
    <row r="636" ht="15.6" spans="1:2">
      <c r="A636" s="3" t="str">
        <f>"20200812203"</f>
        <v>20200812203</v>
      </c>
      <c r="B636" s="3">
        <v>56.7</v>
      </c>
    </row>
    <row r="637" ht="15.6" spans="1:2">
      <c r="A637" s="3" t="str">
        <f>"20200812204"</f>
        <v>20200812204</v>
      </c>
      <c r="B637" s="3">
        <v>48.2</v>
      </c>
    </row>
    <row r="638" ht="15.6" spans="1:2">
      <c r="A638" s="3" t="str">
        <f>"20200812205"</f>
        <v>20200812205</v>
      </c>
      <c r="B638" s="3">
        <v>43.3</v>
      </c>
    </row>
    <row r="639" ht="15.6" spans="1:2">
      <c r="A639" s="3" t="str">
        <f>"20200812206"</f>
        <v>20200812206</v>
      </c>
      <c r="B639" s="3" t="s">
        <v>3</v>
      </c>
    </row>
    <row r="640" ht="15.6" spans="1:2">
      <c r="A640" s="3" t="str">
        <f>"20200812207"</f>
        <v>20200812207</v>
      </c>
      <c r="B640" s="3">
        <v>53.9</v>
      </c>
    </row>
    <row r="641" ht="15.6" spans="1:2">
      <c r="A641" s="3" t="str">
        <f>"20200812208"</f>
        <v>20200812208</v>
      </c>
      <c r="B641" s="3" t="s">
        <v>3</v>
      </c>
    </row>
    <row r="642" ht="15.6" spans="1:2">
      <c r="A642" s="3" t="str">
        <f>"20200812209"</f>
        <v>20200812209</v>
      </c>
      <c r="B642" s="3" t="s">
        <v>3</v>
      </c>
    </row>
    <row r="643" ht="15.6" spans="1:2">
      <c r="A643" s="3" t="str">
        <f>"20200812210"</f>
        <v>20200812210</v>
      </c>
      <c r="B643" s="3" t="s">
        <v>3</v>
      </c>
    </row>
    <row r="644" ht="15.6" spans="1:2">
      <c r="A644" s="3" t="str">
        <f>"20200812211"</f>
        <v>20200812211</v>
      </c>
      <c r="B644" s="3" t="s">
        <v>3</v>
      </c>
    </row>
    <row r="645" ht="15.6" spans="1:2">
      <c r="A645" s="3" t="str">
        <f>"20200812212"</f>
        <v>20200812212</v>
      </c>
      <c r="B645" s="3">
        <v>51.2</v>
      </c>
    </row>
    <row r="646" ht="15.6" spans="1:2">
      <c r="A646" s="3" t="str">
        <f>"20200812213"</f>
        <v>20200812213</v>
      </c>
      <c r="B646" s="3">
        <v>56</v>
      </c>
    </row>
    <row r="647" ht="15.6" spans="1:2">
      <c r="A647" s="3" t="str">
        <f>"20200812214"</f>
        <v>20200812214</v>
      </c>
      <c r="B647" s="3" t="s">
        <v>3</v>
      </c>
    </row>
    <row r="648" ht="15.6" spans="1:2">
      <c r="A648" s="3" t="str">
        <f>"20200812215"</f>
        <v>20200812215</v>
      </c>
      <c r="B648" s="3">
        <v>70.7</v>
      </c>
    </row>
    <row r="649" ht="15.6" spans="1:2">
      <c r="A649" s="3" t="str">
        <f>"20200812216"</f>
        <v>20200812216</v>
      </c>
      <c r="B649" s="3">
        <v>53.9</v>
      </c>
    </row>
    <row r="650" ht="15.6" spans="1:2">
      <c r="A650" s="3" t="str">
        <f>"20200812217"</f>
        <v>20200812217</v>
      </c>
      <c r="B650" s="3" t="s">
        <v>3</v>
      </c>
    </row>
    <row r="651" ht="15.6" spans="1:2">
      <c r="A651" s="3" t="str">
        <f>"20200812218"</f>
        <v>20200812218</v>
      </c>
      <c r="B651" s="3" t="s">
        <v>3</v>
      </c>
    </row>
    <row r="652" ht="15.6" spans="1:2">
      <c r="A652" s="3" t="str">
        <f>"20200812219"</f>
        <v>20200812219</v>
      </c>
      <c r="B652" s="3">
        <v>60.6</v>
      </c>
    </row>
    <row r="653" ht="15.6" spans="1:2">
      <c r="A653" s="3" t="str">
        <f>"20200812220"</f>
        <v>20200812220</v>
      </c>
      <c r="B653" s="3">
        <v>69.9</v>
      </c>
    </row>
    <row r="654" ht="15.6" spans="1:2">
      <c r="A654" s="3" t="str">
        <f>"20200812221"</f>
        <v>20200812221</v>
      </c>
      <c r="B654" s="3" t="s">
        <v>3</v>
      </c>
    </row>
    <row r="655" ht="15.6" spans="1:2">
      <c r="A655" s="3" t="str">
        <f>"20200812222"</f>
        <v>20200812222</v>
      </c>
      <c r="B655" s="3" t="s">
        <v>3</v>
      </c>
    </row>
    <row r="656" ht="15.6" spans="1:2">
      <c r="A656" s="3" t="str">
        <f>"20200812223"</f>
        <v>20200812223</v>
      </c>
      <c r="B656" s="3">
        <v>48.8</v>
      </c>
    </row>
    <row r="657" ht="15.6" spans="1:2">
      <c r="A657" s="3" t="str">
        <f>"20200812224"</f>
        <v>20200812224</v>
      </c>
      <c r="B657" s="3">
        <v>31</v>
      </c>
    </row>
    <row r="658" ht="15.6" spans="1:2">
      <c r="A658" s="3" t="str">
        <f>"20200812225"</f>
        <v>20200812225</v>
      </c>
      <c r="B658" s="3">
        <v>50.3</v>
      </c>
    </row>
    <row r="659" ht="15.6" spans="1:2">
      <c r="A659" s="3" t="str">
        <f>"20200812226"</f>
        <v>20200812226</v>
      </c>
      <c r="B659" s="3" t="s">
        <v>3</v>
      </c>
    </row>
    <row r="660" ht="15.6" spans="1:2">
      <c r="A660" s="3" t="str">
        <f>"20200812227"</f>
        <v>20200812227</v>
      </c>
      <c r="B660" s="3">
        <v>56.6</v>
      </c>
    </row>
    <row r="661" ht="15.6" spans="1:2">
      <c r="A661" s="3" t="str">
        <f>"20200812228"</f>
        <v>20200812228</v>
      </c>
      <c r="B661" s="3">
        <v>50.7</v>
      </c>
    </row>
    <row r="662" ht="15.6" spans="1:2">
      <c r="A662" s="3" t="str">
        <f>"20200812229"</f>
        <v>20200812229</v>
      </c>
      <c r="B662" s="3" t="s">
        <v>3</v>
      </c>
    </row>
    <row r="663" ht="15.6" spans="1:2">
      <c r="A663" s="3" t="str">
        <f>"20200812230"</f>
        <v>20200812230</v>
      </c>
      <c r="B663" s="3" t="s">
        <v>3</v>
      </c>
    </row>
    <row r="664" ht="15.6" spans="1:2">
      <c r="A664" s="3" t="str">
        <f>"20200812301"</f>
        <v>20200812301</v>
      </c>
      <c r="B664" s="3" t="s">
        <v>3</v>
      </c>
    </row>
    <row r="665" ht="15.6" spans="1:2">
      <c r="A665" s="3" t="str">
        <f>"20200812302"</f>
        <v>20200812302</v>
      </c>
      <c r="B665" s="3">
        <v>69.9</v>
      </c>
    </row>
    <row r="666" ht="15.6" spans="1:2">
      <c r="A666" s="3" t="str">
        <f>"20200812303"</f>
        <v>20200812303</v>
      </c>
      <c r="B666" s="3" t="s">
        <v>3</v>
      </c>
    </row>
    <row r="667" ht="15.6" spans="1:2">
      <c r="A667" s="3" t="str">
        <f>"20200812304"</f>
        <v>20200812304</v>
      </c>
      <c r="B667" s="3" t="s">
        <v>3</v>
      </c>
    </row>
    <row r="668" ht="15.6" spans="1:2">
      <c r="A668" s="3" t="str">
        <f>"20200812305"</f>
        <v>20200812305</v>
      </c>
      <c r="B668" s="3" t="s">
        <v>3</v>
      </c>
    </row>
    <row r="669" ht="15.6" spans="1:2">
      <c r="A669" s="3" t="str">
        <f>"20200812306"</f>
        <v>20200812306</v>
      </c>
      <c r="B669" s="3">
        <v>43.1</v>
      </c>
    </row>
    <row r="670" ht="15.6" spans="1:2">
      <c r="A670" s="3" t="str">
        <f>"20200812307"</f>
        <v>20200812307</v>
      </c>
      <c r="B670" s="3" t="s">
        <v>3</v>
      </c>
    </row>
    <row r="671" ht="15.6" spans="1:2">
      <c r="A671" s="3" t="str">
        <f>"20200812308"</f>
        <v>20200812308</v>
      </c>
      <c r="B671" s="3" t="s">
        <v>3</v>
      </c>
    </row>
    <row r="672" ht="15.6" spans="1:2">
      <c r="A672" s="3" t="str">
        <f>"20200812309"</f>
        <v>20200812309</v>
      </c>
      <c r="B672" s="3">
        <v>66.1</v>
      </c>
    </row>
    <row r="673" ht="15.6" spans="1:2">
      <c r="A673" s="3" t="str">
        <f>"20200812310"</f>
        <v>20200812310</v>
      </c>
      <c r="B673" s="3">
        <v>58.3</v>
      </c>
    </row>
    <row r="674" ht="15.6" spans="1:2">
      <c r="A674" s="3" t="str">
        <f>"20200812311"</f>
        <v>20200812311</v>
      </c>
      <c r="B674" s="3">
        <v>57</v>
      </c>
    </row>
    <row r="675" ht="15.6" spans="1:2">
      <c r="A675" s="3" t="str">
        <f>"20200812312"</f>
        <v>20200812312</v>
      </c>
      <c r="B675" s="3">
        <v>65.8</v>
      </c>
    </row>
    <row r="676" ht="15.6" spans="1:2">
      <c r="A676" s="3" t="str">
        <f>"20200812313"</f>
        <v>20200812313</v>
      </c>
      <c r="B676" s="3" t="s">
        <v>3</v>
      </c>
    </row>
    <row r="677" ht="15.6" spans="1:2">
      <c r="A677" s="3" t="str">
        <f>"20200812314"</f>
        <v>20200812314</v>
      </c>
      <c r="B677" s="3" t="s">
        <v>3</v>
      </c>
    </row>
    <row r="678" ht="15.6" spans="1:2">
      <c r="A678" s="3" t="str">
        <f>"20200812315"</f>
        <v>20200812315</v>
      </c>
      <c r="B678" s="3" t="s">
        <v>3</v>
      </c>
    </row>
    <row r="679" ht="15.6" spans="1:2">
      <c r="A679" s="3" t="str">
        <f>"20200812316"</f>
        <v>20200812316</v>
      </c>
      <c r="B679" s="3">
        <v>51.8</v>
      </c>
    </row>
    <row r="680" ht="15.6" spans="1:2">
      <c r="A680" s="3" t="str">
        <f>"20200812317"</f>
        <v>20200812317</v>
      </c>
      <c r="B680" s="3">
        <v>51.1</v>
      </c>
    </row>
    <row r="681" ht="15.6" spans="1:2">
      <c r="A681" s="3" t="str">
        <f>"20200812318"</f>
        <v>20200812318</v>
      </c>
      <c r="B681" s="3" t="s">
        <v>3</v>
      </c>
    </row>
    <row r="682" ht="15.6" spans="1:2">
      <c r="A682" s="3" t="str">
        <f>"20200812319"</f>
        <v>20200812319</v>
      </c>
      <c r="B682" s="3">
        <v>42.6</v>
      </c>
    </row>
    <row r="683" ht="15.6" spans="1:2">
      <c r="A683" s="3" t="str">
        <f>"20200812320"</f>
        <v>20200812320</v>
      </c>
      <c r="B683" s="3">
        <v>53.3</v>
      </c>
    </row>
    <row r="684" ht="15.6" spans="1:2">
      <c r="A684" s="3" t="str">
        <f>"20200812321"</f>
        <v>20200812321</v>
      </c>
      <c r="B684" s="3" t="s">
        <v>3</v>
      </c>
    </row>
    <row r="685" ht="15.6" spans="1:2">
      <c r="A685" s="3" t="str">
        <f>"20200812322"</f>
        <v>20200812322</v>
      </c>
      <c r="B685" s="3">
        <v>49.1</v>
      </c>
    </row>
    <row r="686" ht="15.6" spans="1:2">
      <c r="A686" s="3" t="str">
        <f>"20200812323"</f>
        <v>20200812323</v>
      </c>
      <c r="B686" s="3">
        <v>42.6</v>
      </c>
    </row>
    <row r="687" ht="15.6" spans="1:2">
      <c r="A687" s="3" t="str">
        <f>"20200812324"</f>
        <v>20200812324</v>
      </c>
      <c r="B687" s="3">
        <v>49</v>
      </c>
    </row>
    <row r="688" ht="15.6" spans="1:2">
      <c r="A688" s="3" t="str">
        <f>"20200812325"</f>
        <v>20200812325</v>
      </c>
      <c r="B688" s="3">
        <v>57.6</v>
      </c>
    </row>
    <row r="689" ht="15.6" spans="1:2">
      <c r="A689" s="3" t="str">
        <f>"20200812326"</f>
        <v>20200812326</v>
      </c>
      <c r="B689" s="3" t="s">
        <v>3</v>
      </c>
    </row>
    <row r="690" ht="15.6" spans="1:2">
      <c r="A690" s="3" t="str">
        <f>"20200812327"</f>
        <v>20200812327</v>
      </c>
      <c r="B690" s="3" t="s">
        <v>3</v>
      </c>
    </row>
    <row r="691" ht="15.6" spans="1:2">
      <c r="A691" s="3" t="str">
        <f>"20200812328"</f>
        <v>20200812328</v>
      </c>
      <c r="B691" s="3" t="s">
        <v>3</v>
      </c>
    </row>
    <row r="692" ht="15.6" spans="1:2">
      <c r="A692" s="3" t="str">
        <f>"20200812329"</f>
        <v>20200812329</v>
      </c>
      <c r="B692" s="3">
        <v>51.2</v>
      </c>
    </row>
    <row r="693" ht="15.6" spans="1:2">
      <c r="A693" s="3" t="str">
        <f>"20200812330"</f>
        <v>20200812330</v>
      </c>
      <c r="B693" s="3">
        <v>54.9</v>
      </c>
    </row>
    <row r="694" ht="15.6" spans="1:2">
      <c r="A694" s="3" t="str">
        <f>"20200812401"</f>
        <v>20200812401</v>
      </c>
      <c r="B694" s="3" t="s">
        <v>3</v>
      </c>
    </row>
    <row r="695" ht="15.6" spans="1:2">
      <c r="A695" s="3" t="str">
        <f>"20200812402"</f>
        <v>20200812402</v>
      </c>
      <c r="B695" s="3">
        <v>35.4</v>
      </c>
    </row>
    <row r="696" ht="15.6" spans="1:2">
      <c r="A696" s="3" t="str">
        <f>"20200812403"</f>
        <v>20200812403</v>
      </c>
      <c r="B696" s="3">
        <v>48.9</v>
      </c>
    </row>
    <row r="697" ht="15.6" spans="1:2">
      <c r="A697" s="3" t="str">
        <f>"20200812404"</f>
        <v>20200812404</v>
      </c>
      <c r="B697" s="3">
        <v>62</v>
      </c>
    </row>
    <row r="698" ht="15.6" spans="1:2">
      <c r="A698" s="3" t="str">
        <f>"20200812405"</f>
        <v>20200812405</v>
      </c>
      <c r="B698" s="3" t="s">
        <v>3</v>
      </c>
    </row>
    <row r="699" ht="15.6" spans="1:2">
      <c r="A699" s="3" t="str">
        <f>"20200812406"</f>
        <v>20200812406</v>
      </c>
      <c r="B699" s="3">
        <v>59.7</v>
      </c>
    </row>
    <row r="700" ht="15.6" spans="1:2">
      <c r="A700" s="3" t="str">
        <f>"20200812407"</f>
        <v>20200812407</v>
      </c>
      <c r="B700" s="3">
        <v>48.5</v>
      </c>
    </row>
    <row r="701" ht="15.6" spans="1:2">
      <c r="A701" s="3" t="str">
        <f>"20200812408"</f>
        <v>20200812408</v>
      </c>
      <c r="B701" s="3">
        <v>50.6</v>
      </c>
    </row>
    <row r="702" ht="15.6" spans="1:2">
      <c r="A702" s="3" t="str">
        <f>"20200812409"</f>
        <v>20200812409</v>
      </c>
      <c r="B702" s="3">
        <v>65</v>
      </c>
    </row>
    <row r="703" ht="15.6" spans="1:2">
      <c r="A703" s="3" t="str">
        <f>"20200812410"</f>
        <v>20200812410</v>
      </c>
      <c r="B703" s="3">
        <v>61.2</v>
      </c>
    </row>
    <row r="704" ht="15.6" spans="1:2">
      <c r="A704" s="3" t="str">
        <f>"20200812411"</f>
        <v>20200812411</v>
      </c>
      <c r="B704" s="3">
        <v>70.6</v>
      </c>
    </row>
    <row r="705" ht="15.6" spans="1:2">
      <c r="A705" s="3" t="str">
        <f>"20200812412"</f>
        <v>20200812412</v>
      </c>
      <c r="B705" s="3">
        <v>41.8</v>
      </c>
    </row>
    <row r="706" ht="15.6" spans="1:2">
      <c r="A706" s="3" t="str">
        <f>"20200812413"</f>
        <v>20200812413</v>
      </c>
      <c r="B706" s="3">
        <v>58.3</v>
      </c>
    </row>
    <row r="707" ht="15.6" spans="1:2">
      <c r="A707" s="3" t="str">
        <f>"20200812414"</f>
        <v>20200812414</v>
      </c>
      <c r="B707" s="3">
        <v>39.7</v>
      </c>
    </row>
    <row r="708" ht="15.6" spans="1:2">
      <c r="A708" s="3" t="str">
        <f>"20200812415"</f>
        <v>20200812415</v>
      </c>
      <c r="B708" s="3">
        <v>44</v>
      </c>
    </row>
    <row r="709" ht="15.6" spans="1:2">
      <c r="A709" s="3" t="str">
        <f>"20200812416"</f>
        <v>20200812416</v>
      </c>
      <c r="B709" s="3">
        <v>49.7</v>
      </c>
    </row>
    <row r="710" ht="15.6" spans="1:2">
      <c r="A710" s="3" t="str">
        <f>"20200812417"</f>
        <v>20200812417</v>
      </c>
      <c r="B710" s="3" t="s">
        <v>3</v>
      </c>
    </row>
    <row r="711" ht="15.6" spans="1:2">
      <c r="A711" s="3" t="str">
        <f>"20200812418"</f>
        <v>20200812418</v>
      </c>
      <c r="B711" s="3" t="s">
        <v>3</v>
      </c>
    </row>
    <row r="712" ht="15.6" spans="1:2">
      <c r="A712" s="3" t="str">
        <f>"20200812419"</f>
        <v>20200812419</v>
      </c>
      <c r="B712" s="3">
        <v>67.1</v>
      </c>
    </row>
    <row r="713" ht="15.6" spans="1:2">
      <c r="A713" s="3" t="str">
        <f>"20200812420"</f>
        <v>20200812420</v>
      </c>
      <c r="B713" s="3">
        <v>51.1</v>
      </c>
    </row>
    <row r="714" ht="15.6" spans="1:2">
      <c r="A714" s="3" t="str">
        <f>"20200812421"</f>
        <v>20200812421</v>
      </c>
      <c r="B714" s="3" t="s">
        <v>3</v>
      </c>
    </row>
    <row r="715" ht="15.6" spans="1:2">
      <c r="A715" s="3" t="str">
        <f>"20200812422"</f>
        <v>20200812422</v>
      </c>
      <c r="B715" s="3">
        <v>41.2</v>
      </c>
    </row>
    <row r="716" ht="15.6" spans="1:2">
      <c r="A716" s="3" t="str">
        <f>"20200812423"</f>
        <v>20200812423</v>
      </c>
      <c r="B716" s="3" t="s">
        <v>3</v>
      </c>
    </row>
    <row r="717" ht="15.6" spans="1:2">
      <c r="A717" s="3" t="str">
        <f>"20200812424"</f>
        <v>20200812424</v>
      </c>
      <c r="B717" s="3" t="s">
        <v>3</v>
      </c>
    </row>
    <row r="718" ht="15.6" spans="1:2">
      <c r="A718" s="3" t="str">
        <f>"20200812425"</f>
        <v>20200812425</v>
      </c>
      <c r="B718" s="3" t="s">
        <v>3</v>
      </c>
    </row>
    <row r="719" ht="15.6" spans="1:2">
      <c r="A719" s="3" t="str">
        <f>"20200812426"</f>
        <v>20200812426</v>
      </c>
      <c r="B719" s="3">
        <v>46.9</v>
      </c>
    </row>
    <row r="720" ht="15.6" spans="1:2">
      <c r="A720" s="3" t="str">
        <f>"20200812427"</f>
        <v>20200812427</v>
      </c>
      <c r="B720" s="3" t="s">
        <v>3</v>
      </c>
    </row>
    <row r="721" ht="15.6" spans="1:2">
      <c r="A721" s="3" t="str">
        <f>"20200812428"</f>
        <v>20200812428</v>
      </c>
      <c r="B721" s="3">
        <v>46.4</v>
      </c>
    </row>
    <row r="722" ht="15.6" spans="1:2">
      <c r="A722" s="3" t="str">
        <f>"20200812429"</f>
        <v>20200812429</v>
      </c>
      <c r="B722" s="3">
        <v>49.1</v>
      </c>
    </row>
    <row r="723" ht="15.6" spans="1:2">
      <c r="A723" s="3" t="str">
        <f>"20200812430"</f>
        <v>20200812430</v>
      </c>
      <c r="B723" s="3">
        <v>54.3</v>
      </c>
    </row>
    <row r="724" ht="15.6" spans="1:2">
      <c r="A724" s="3" t="str">
        <f>"20200812501"</f>
        <v>20200812501</v>
      </c>
      <c r="B724" s="3">
        <v>60.6</v>
      </c>
    </row>
    <row r="725" ht="15.6" spans="1:2">
      <c r="A725" s="3" t="str">
        <f>"20200812502"</f>
        <v>20200812502</v>
      </c>
      <c r="B725" s="3" t="s">
        <v>3</v>
      </c>
    </row>
    <row r="726" ht="15.6" spans="1:2">
      <c r="A726" s="3" t="str">
        <f>"20200812503"</f>
        <v>20200812503</v>
      </c>
      <c r="B726" s="3">
        <v>57.1</v>
      </c>
    </row>
    <row r="727" ht="15.6" spans="1:2">
      <c r="A727" s="3" t="str">
        <f>"20200812504"</f>
        <v>20200812504</v>
      </c>
      <c r="B727" s="3" t="s">
        <v>3</v>
      </c>
    </row>
    <row r="728" ht="15.6" spans="1:2">
      <c r="A728" s="3" t="str">
        <f>"20200812505"</f>
        <v>20200812505</v>
      </c>
      <c r="B728" s="3">
        <v>56.3</v>
      </c>
    </row>
    <row r="729" ht="15.6" spans="1:2">
      <c r="A729" s="3" t="str">
        <f>"20200812506"</f>
        <v>20200812506</v>
      </c>
      <c r="B729" s="3">
        <v>52</v>
      </c>
    </row>
    <row r="730" ht="15.6" spans="1:2">
      <c r="A730" s="3" t="str">
        <f>"20200812507"</f>
        <v>20200812507</v>
      </c>
      <c r="B730" s="3" t="s">
        <v>3</v>
      </c>
    </row>
    <row r="731" ht="15.6" spans="1:2">
      <c r="A731" s="3" t="str">
        <f>"20200812508"</f>
        <v>20200812508</v>
      </c>
      <c r="B731" s="3">
        <v>53.4</v>
      </c>
    </row>
    <row r="732" ht="15.6" spans="1:2">
      <c r="A732" s="3" t="str">
        <f>"20200812509"</f>
        <v>20200812509</v>
      </c>
      <c r="B732" s="3" t="s">
        <v>3</v>
      </c>
    </row>
    <row r="733" ht="15.6" spans="1:2">
      <c r="A733" s="3" t="str">
        <f>"20200812510"</f>
        <v>20200812510</v>
      </c>
      <c r="B733" s="3">
        <v>43.2</v>
      </c>
    </row>
    <row r="734" ht="15.6" spans="1:2">
      <c r="A734" s="3" t="str">
        <f>"20200812511"</f>
        <v>20200812511</v>
      </c>
      <c r="B734" s="3" t="s">
        <v>3</v>
      </c>
    </row>
    <row r="735" ht="15.6" spans="1:2">
      <c r="A735" s="3" t="str">
        <f>"20200812512"</f>
        <v>20200812512</v>
      </c>
      <c r="B735" s="3">
        <v>64.1</v>
      </c>
    </row>
    <row r="736" ht="15.6" spans="1:2">
      <c r="A736" s="3" t="str">
        <f>"20200812513"</f>
        <v>20200812513</v>
      </c>
      <c r="B736" s="3">
        <v>58.8</v>
      </c>
    </row>
    <row r="737" ht="15.6" spans="1:2">
      <c r="A737" s="3" t="str">
        <f>"20200812514"</f>
        <v>20200812514</v>
      </c>
      <c r="B737" s="3">
        <v>61.4</v>
      </c>
    </row>
    <row r="738" ht="15.6" spans="1:2">
      <c r="A738" s="3" t="str">
        <f>"20200812515"</f>
        <v>20200812515</v>
      </c>
      <c r="B738" s="3" t="s">
        <v>3</v>
      </c>
    </row>
    <row r="739" ht="15.6" spans="1:2">
      <c r="A739" s="3" t="str">
        <f>"20200812516"</f>
        <v>20200812516</v>
      </c>
      <c r="B739" s="3">
        <v>65.2</v>
      </c>
    </row>
    <row r="740" ht="15.6" spans="1:2">
      <c r="A740" s="3" t="str">
        <f>"20200812517"</f>
        <v>20200812517</v>
      </c>
      <c r="B740" s="3">
        <v>55.1</v>
      </c>
    </row>
    <row r="741" ht="15.6" spans="1:2">
      <c r="A741" s="3" t="str">
        <f>"20200812518"</f>
        <v>20200812518</v>
      </c>
      <c r="B741" s="3" t="s">
        <v>3</v>
      </c>
    </row>
    <row r="742" ht="15.6" spans="1:2">
      <c r="A742" s="3" t="str">
        <f>"20200812519"</f>
        <v>20200812519</v>
      </c>
      <c r="B742" s="3">
        <v>57.3</v>
      </c>
    </row>
    <row r="743" ht="15.6" spans="1:2">
      <c r="A743" s="3" t="str">
        <f>"20200812520"</f>
        <v>20200812520</v>
      </c>
      <c r="B743" s="3" t="s">
        <v>3</v>
      </c>
    </row>
    <row r="744" ht="15.6" spans="1:2">
      <c r="A744" s="3" t="str">
        <f>"20200812521"</f>
        <v>20200812521</v>
      </c>
      <c r="B744" s="3">
        <v>51.2</v>
      </c>
    </row>
    <row r="745" ht="15.6" spans="1:2">
      <c r="A745" s="3" t="str">
        <f>"20200812522"</f>
        <v>20200812522</v>
      </c>
      <c r="B745" s="3">
        <v>38.2</v>
      </c>
    </row>
    <row r="746" ht="15.6" spans="1:2">
      <c r="A746" s="3" t="str">
        <f>"20200812523"</f>
        <v>20200812523</v>
      </c>
      <c r="B746" s="3">
        <v>38.4</v>
      </c>
    </row>
    <row r="747" ht="15.6" spans="1:2">
      <c r="A747" s="3" t="str">
        <f>"20200812524"</f>
        <v>20200812524</v>
      </c>
      <c r="B747" s="3">
        <v>44.1</v>
      </c>
    </row>
    <row r="748" ht="15.6" spans="1:2">
      <c r="A748" s="3" t="str">
        <f>"20200812525"</f>
        <v>20200812525</v>
      </c>
      <c r="B748" s="3" t="s">
        <v>3</v>
      </c>
    </row>
    <row r="749" ht="15.6" spans="1:2">
      <c r="A749" s="3" t="str">
        <f>"20200812526"</f>
        <v>20200812526</v>
      </c>
      <c r="B749" s="3">
        <v>67.9</v>
      </c>
    </row>
    <row r="750" ht="15.6" spans="1:2">
      <c r="A750" s="3" t="str">
        <f>"20200812527"</f>
        <v>20200812527</v>
      </c>
      <c r="B750" s="3">
        <v>73.5</v>
      </c>
    </row>
    <row r="751" ht="15.6" spans="1:2">
      <c r="A751" s="3" t="str">
        <f>"20200812528"</f>
        <v>20200812528</v>
      </c>
      <c r="B751" s="3">
        <v>62</v>
      </c>
    </row>
    <row r="752" ht="15.6" spans="1:2">
      <c r="A752" s="3" t="str">
        <f>"20200812529"</f>
        <v>20200812529</v>
      </c>
      <c r="B752" s="3" t="s">
        <v>3</v>
      </c>
    </row>
    <row r="753" ht="15.6" spans="1:2">
      <c r="A753" s="3" t="str">
        <f>"20200812530"</f>
        <v>20200812530</v>
      </c>
      <c r="B753" s="3">
        <v>60.3</v>
      </c>
    </row>
    <row r="754" ht="15.6" spans="1:2">
      <c r="A754" s="3" t="str">
        <f>"20200812601"</f>
        <v>20200812601</v>
      </c>
      <c r="B754" s="3">
        <v>56.3</v>
      </c>
    </row>
    <row r="755" ht="15.6" spans="1:2">
      <c r="A755" s="3" t="str">
        <f>"20200812602"</f>
        <v>20200812602</v>
      </c>
      <c r="B755" s="3" t="s">
        <v>3</v>
      </c>
    </row>
    <row r="756" ht="15.6" spans="1:2">
      <c r="A756" s="3" t="str">
        <f>"20200812603"</f>
        <v>20200812603</v>
      </c>
      <c r="B756" s="3">
        <v>44</v>
      </c>
    </row>
    <row r="757" ht="15.6" spans="1:2">
      <c r="A757" s="3" t="str">
        <f>"20200812604"</f>
        <v>20200812604</v>
      </c>
      <c r="B757" s="3">
        <v>54.5</v>
      </c>
    </row>
    <row r="758" ht="15.6" spans="1:2">
      <c r="A758" s="3" t="str">
        <f>"20200812605"</f>
        <v>20200812605</v>
      </c>
      <c r="B758" s="3" t="s">
        <v>3</v>
      </c>
    </row>
    <row r="759" ht="15.6" spans="1:2">
      <c r="A759" s="3" t="str">
        <f>"20200812606"</f>
        <v>20200812606</v>
      </c>
      <c r="B759" s="3">
        <v>49</v>
      </c>
    </row>
    <row r="760" ht="15.6" spans="1:2">
      <c r="A760" s="3" t="str">
        <f>"20200812607"</f>
        <v>20200812607</v>
      </c>
      <c r="B760" s="3">
        <v>54.4</v>
      </c>
    </row>
    <row r="761" ht="15.6" spans="1:2">
      <c r="A761" s="3" t="str">
        <f>"20200812608"</f>
        <v>20200812608</v>
      </c>
      <c r="B761" s="3" t="s">
        <v>3</v>
      </c>
    </row>
    <row r="762" ht="15.6" spans="1:2">
      <c r="A762" s="3" t="str">
        <f>"20200812609"</f>
        <v>20200812609</v>
      </c>
      <c r="B762" s="3">
        <v>65.7</v>
      </c>
    </row>
    <row r="763" ht="15.6" spans="1:2">
      <c r="A763" s="3" t="str">
        <f>"20200812610"</f>
        <v>20200812610</v>
      </c>
      <c r="B763" s="3" t="s">
        <v>3</v>
      </c>
    </row>
    <row r="764" ht="15.6" spans="1:2">
      <c r="A764" s="3" t="str">
        <f>"20200812611"</f>
        <v>20200812611</v>
      </c>
      <c r="B764" s="3" t="s">
        <v>3</v>
      </c>
    </row>
    <row r="765" ht="15.6" spans="1:2">
      <c r="A765" s="3" t="str">
        <f>"20200812612"</f>
        <v>20200812612</v>
      </c>
      <c r="B765" s="3">
        <v>64.1</v>
      </c>
    </row>
    <row r="766" ht="15.6" spans="1:2">
      <c r="A766" s="3" t="str">
        <f>"20200812613"</f>
        <v>20200812613</v>
      </c>
      <c r="B766" s="3">
        <v>61.2</v>
      </c>
    </row>
    <row r="767" ht="15.6" spans="1:2">
      <c r="A767" s="3" t="str">
        <f>"20200812614"</f>
        <v>20200812614</v>
      </c>
      <c r="B767" s="3">
        <v>75</v>
      </c>
    </row>
    <row r="768" ht="15.6" spans="1:2">
      <c r="A768" s="3" t="str">
        <f>"20200812615"</f>
        <v>20200812615</v>
      </c>
      <c r="B768" s="3" t="s">
        <v>3</v>
      </c>
    </row>
    <row r="769" ht="15.6" spans="1:2">
      <c r="A769" s="3" t="str">
        <f>"20200812616"</f>
        <v>20200812616</v>
      </c>
      <c r="B769" s="3">
        <v>54.1</v>
      </c>
    </row>
    <row r="770" ht="15.6" spans="1:2">
      <c r="A770" s="3" t="str">
        <f>"20200812617"</f>
        <v>20200812617</v>
      </c>
      <c r="B770" s="3" t="s">
        <v>3</v>
      </c>
    </row>
    <row r="771" ht="15.6" spans="1:2">
      <c r="A771" s="3" t="str">
        <f>"20200812618"</f>
        <v>20200812618</v>
      </c>
      <c r="B771" s="3" t="s">
        <v>3</v>
      </c>
    </row>
    <row r="772" ht="15.6" spans="1:2">
      <c r="A772" s="3" t="str">
        <f>"20200812619"</f>
        <v>20200812619</v>
      </c>
      <c r="B772" s="3" t="s">
        <v>3</v>
      </c>
    </row>
    <row r="773" ht="15.6" spans="1:2">
      <c r="A773" s="3" t="str">
        <f>"20200812620"</f>
        <v>20200812620</v>
      </c>
      <c r="B773" s="3">
        <v>39.5</v>
      </c>
    </row>
    <row r="774" ht="15.6" spans="1:2">
      <c r="A774" s="3" t="str">
        <f>"20200812621"</f>
        <v>20200812621</v>
      </c>
      <c r="B774" s="3">
        <v>46.7</v>
      </c>
    </row>
    <row r="775" ht="15.6" spans="1:2">
      <c r="A775" s="3" t="str">
        <f>"20200812622"</f>
        <v>20200812622</v>
      </c>
      <c r="B775" s="3">
        <v>57</v>
      </c>
    </row>
    <row r="776" ht="15.6" spans="1:2">
      <c r="A776" s="3" t="str">
        <f>"20200812623"</f>
        <v>20200812623</v>
      </c>
      <c r="B776" s="3">
        <v>66.3</v>
      </c>
    </row>
    <row r="777" ht="15.6" spans="1:2">
      <c r="A777" s="3" t="str">
        <f>"20200812624"</f>
        <v>20200812624</v>
      </c>
      <c r="B777" s="3" t="s">
        <v>3</v>
      </c>
    </row>
    <row r="778" ht="15.6" spans="1:2">
      <c r="A778" s="3" t="str">
        <f>"20200812625"</f>
        <v>20200812625</v>
      </c>
      <c r="B778" s="3" t="s">
        <v>3</v>
      </c>
    </row>
    <row r="779" ht="15.6" spans="1:2">
      <c r="A779" s="3" t="str">
        <f>"20200812626"</f>
        <v>20200812626</v>
      </c>
      <c r="B779" s="3" t="s">
        <v>3</v>
      </c>
    </row>
    <row r="780" ht="15.6" spans="1:2">
      <c r="A780" s="3" t="str">
        <f>"20200812627"</f>
        <v>20200812627</v>
      </c>
      <c r="B780" s="3" t="s">
        <v>3</v>
      </c>
    </row>
    <row r="781" ht="15.6" spans="1:2">
      <c r="A781" s="3" t="str">
        <f>"20200812628"</f>
        <v>20200812628</v>
      </c>
      <c r="B781" s="3" t="s">
        <v>3</v>
      </c>
    </row>
    <row r="782" ht="15.6" spans="1:2">
      <c r="A782" s="3" t="str">
        <f>"20200812629"</f>
        <v>20200812629</v>
      </c>
      <c r="B782" s="3">
        <v>40.2</v>
      </c>
    </row>
    <row r="783" ht="15.6" spans="1:2">
      <c r="A783" s="3" t="str">
        <f>"20200812630"</f>
        <v>20200812630</v>
      </c>
      <c r="B783" s="3">
        <v>43</v>
      </c>
    </row>
    <row r="784" ht="15.6" spans="1:2">
      <c r="A784" s="3" t="str">
        <f>"20200812701"</f>
        <v>20200812701</v>
      </c>
      <c r="B784" s="3">
        <v>50.5</v>
      </c>
    </row>
    <row r="785" ht="15.6" spans="1:2">
      <c r="A785" s="3" t="str">
        <f>"20200812702"</f>
        <v>20200812702</v>
      </c>
      <c r="B785" s="3" t="s">
        <v>3</v>
      </c>
    </row>
    <row r="786" ht="15.6" spans="1:2">
      <c r="A786" s="3" t="str">
        <f>"20200812703"</f>
        <v>20200812703</v>
      </c>
      <c r="B786" s="3" t="s">
        <v>3</v>
      </c>
    </row>
    <row r="787" ht="15.6" spans="1:2">
      <c r="A787" s="3" t="str">
        <f>"20200812704"</f>
        <v>20200812704</v>
      </c>
      <c r="B787" s="3" t="s">
        <v>3</v>
      </c>
    </row>
    <row r="788" ht="15.6" spans="1:2">
      <c r="A788" s="3" t="str">
        <f>"20200812705"</f>
        <v>20200812705</v>
      </c>
      <c r="B788" s="3">
        <v>51.1</v>
      </c>
    </row>
    <row r="789" ht="15.6" spans="1:2">
      <c r="A789" s="3" t="str">
        <f>"20200812706"</f>
        <v>20200812706</v>
      </c>
      <c r="B789" s="3">
        <v>49.8</v>
      </c>
    </row>
    <row r="790" ht="15.6" spans="1:2">
      <c r="A790" s="3" t="str">
        <f>"20200812707"</f>
        <v>20200812707</v>
      </c>
      <c r="B790" s="3" t="s">
        <v>3</v>
      </c>
    </row>
    <row r="791" ht="15.6" spans="1:2">
      <c r="A791" s="3" t="str">
        <f>"20200812708"</f>
        <v>20200812708</v>
      </c>
      <c r="B791" s="3" t="s">
        <v>3</v>
      </c>
    </row>
    <row r="792" ht="15.6" spans="1:2">
      <c r="A792" s="3" t="str">
        <f>"20200812709"</f>
        <v>20200812709</v>
      </c>
      <c r="B792" s="3">
        <v>53.3</v>
      </c>
    </row>
    <row r="793" ht="15.6" spans="1:2">
      <c r="A793" s="3" t="str">
        <f>"20200812710"</f>
        <v>20200812710</v>
      </c>
      <c r="B793" s="3">
        <v>65</v>
      </c>
    </row>
    <row r="794" ht="15.6" spans="1:2">
      <c r="A794" s="3" t="str">
        <f>"20200812711"</f>
        <v>20200812711</v>
      </c>
      <c r="B794" s="3">
        <v>61.2</v>
      </c>
    </row>
    <row r="795" ht="15.6" spans="1:2">
      <c r="A795" s="3" t="str">
        <f>"20200812712"</f>
        <v>20200812712</v>
      </c>
      <c r="B795" s="3">
        <v>52</v>
      </c>
    </row>
    <row r="796" ht="15.6" spans="1:2">
      <c r="A796" s="3" t="str">
        <f>"20200812713"</f>
        <v>20200812713</v>
      </c>
      <c r="B796" s="3">
        <v>64.9</v>
      </c>
    </row>
    <row r="797" ht="15.6" spans="1:2">
      <c r="A797" s="3" t="str">
        <f>"20200812714"</f>
        <v>20200812714</v>
      </c>
      <c r="B797" s="3">
        <v>54.7</v>
      </c>
    </row>
    <row r="798" ht="15.6" spans="1:2">
      <c r="A798" s="3" t="str">
        <f>"20200812715"</f>
        <v>20200812715</v>
      </c>
      <c r="B798" s="3">
        <v>42.5</v>
      </c>
    </row>
    <row r="799" ht="15.6" spans="1:2">
      <c r="A799" s="3" t="str">
        <f>"20200812716"</f>
        <v>20200812716</v>
      </c>
      <c r="B799" s="3">
        <v>44.2</v>
      </c>
    </row>
    <row r="800" ht="15.6" spans="1:2">
      <c r="A800" s="3" t="str">
        <f>"20200812717"</f>
        <v>20200812717</v>
      </c>
      <c r="B800" s="3">
        <v>54.7</v>
      </c>
    </row>
    <row r="801" ht="15.6" spans="1:2">
      <c r="A801" s="3" t="str">
        <f>"20200812718"</f>
        <v>20200812718</v>
      </c>
      <c r="B801" s="3">
        <v>55.4</v>
      </c>
    </row>
    <row r="802" ht="15.6" spans="1:2">
      <c r="A802" s="3" t="str">
        <f>"20200812719"</f>
        <v>20200812719</v>
      </c>
      <c r="B802" s="3">
        <v>77.7</v>
      </c>
    </row>
    <row r="803" ht="15.6" spans="1:2">
      <c r="A803" s="3" t="str">
        <f>"20200812720"</f>
        <v>20200812720</v>
      </c>
      <c r="B803" s="3">
        <v>54.2</v>
      </c>
    </row>
    <row r="804" ht="15.6" spans="1:2">
      <c r="A804" s="3" t="str">
        <f>"20200812721"</f>
        <v>20200812721</v>
      </c>
      <c r="B804" s="3">
        <v>47.6</v>
      </c>
    </row>
    <row r="805" ht="15.6" spans="1:2">
      <c r="A805" s="3" t="str">
        <f>"20200812722"</f>
        <v>20200812722</v>
      </c>
      <c r="B805" s="3" t="s">
        <v>3</v>
      </c>
    </row>
    <row r="806" ht="15.6" spans="1:2">
      <c r="A806" s="3" t="str">
        <f>"20200812723"</f>
        <v>20200812723</v>
      </c>
      <c r="B806" s="3">
        <v>56.3</v>
      </c>
    </row>
    <row r="807" ht="15.6" spans="1:2">
      <c r="A807" s="3" t="str">
        <f>"20200812724"</f>
        <v>20200812724</v>
      </c>
      <c r="B807" s="3">
        <v>63.4</v>
      </c>
    </row>
    <row r="808" ht="15.6" spans="1:2">
      <c r="A808" s="3" t="str">
        <f>"20200812725"</f>
        <v>20200812725</v>
      </c>
      <c r="B808" s="3">
        <v>50.4</v>
      </c>
    </row>
    <row r="809" ht="15.6" spans="1:2">
      <c r="A809" s="3" t="str">
        <f>"20200812726"</f>
        <v>20200812726</v>
      </c>
      <c r="B809" s="3">
        <v>57.2</v>
      </c>
    </row>
    <row r="810" ht="15.6" spans="1:2">
      <c r="A810" s="3" t="str">
        <f>"20200812727"</f>
        <v>20200812727</v>
      </c>
      <c r="B810" s="3">
        <v>72.2</v>
      </c>
    </row>
    <row r="811" ht="15.6" spans="1:2">
      <c r="A811" s="3" t="str">
        <f>"20200812728"</f>
        <v>20200812728</v>
      </c>
      <c r="B811" s="3">
        <v>72.2</v>
      </c>
    </row>
    <row r="812" ht="15.6" spans="1:2">
      <c r="A812" s="3" t="str">
        <f>"20200812729"</f>
        <v>20200812729</v>
      </c>
      <c r="B812" s="3">
        <v>61.5</v>
      </c>
    </row>
    <row r="813" ht="15.6" spans="1:2">
      <c r="A813" s="3" t="str">
        <f>"20200812730"</f>
        <v>20200812730</v>
      </c>
      <c r="B813" s="3">
        <v>62.7</v>
      </c>
    </row>
    <row r="814" ht="15.6" spans="1:2">
      <c r="A814" s="3" t="str">
        <f>"20200812801"</f>
        <v>20200812801</v>
      </c>
      <c r="B814" s="3">
        <v>41.4</v>
      </c>
    </row>
    <row r="815" ht="15.6" spans="1:2">
      <c r="A815" s="3" t="str">
        <f>"20200812802"</f>
        <v>20200812802</v>
      </c>
      <c r="B815" s="3" t="s">
        <v>3</v>
      </c>
    </row>
    <row r="816" ht="15.6" spans="1:2">
      <c r="A816" s="4" t="str">
        <f>"20200812803"</f>
        <v>20200812803</v>
      </c>
      <c r="B816" s="4">
        <v>0</v>
      </c>
    </row>
    <row r="817" ht="15.6" spans="1:2">
      <c r="A817" s="3" t="str">
        <f>"20200812804"</f>
        <v>20200812804</v>
      </c>
      <c r="B817" s="3">
        <v>73.5</v>
      </c>
    </row>
    <row r="818" ht="15.6" spans="1:2">
      <c r="A818" s="3" t="str">
        <f>"20200812805"</f>
        <v>20200812805</v>
      </c>
      <c r="B818" s="3">
        <v>55.6</v>
      </c>
    </row>
    <row r="819" ht="15.6" spans="1:2">
      <c r="A819" s="3" t="str">
        <f>"20200812806"</f>
        <v>20200812806</v>
      </c>
      <c r="B819" s="3">
        <v>43.2</v>
      </c>
    </row>
    <row r="820" ht="15.6" spans="1:2">
      <c r="A820" s="3" t="str">
        <f>"20200812807"</f>
        <v>20200812807</v>
      </c>
      <c r="B820" s="3" t="s">
        <v>3</v>
      </c>
    </row>
    <row r="821" ht="15.6" spans="1:2">
      <c r="A821" s="3" t="str">
        <f>"20200812808"</f>
        <v>20200812808</v>
      </c>
      <c r="B821" s="3">
        <v>46.7</v>
      </c>
    </row>
    <row r="822" ht="15.6" spans="1:2">
      <c r="A822" s="3" t="str">
        <f>"20200812809"</f>
        <v>20200812809</v>
      </c>
      <c r="B822" s="3">
        <v>44</v>
      </c>
    </row>
    <row r="823" ht="15.6" spans="1:2">
      <c r="A823" s="3" t="str">
        <f>"20200812810"</f>
        <v>20200812810</v>
      </c>
      <c r="B823" s="3">
        <v>52.6</v>
      </c>
    </row>
    <row r="824" ht="15.6" spans="1:2">
      <c r="A824" s="3" t="str">
        <f>"20200812811"</f>
        <v>20200812811</v>
      </c>
      <c r="B824" s="3">
        <v>70.5</v>
      </c>
    </row>
    <row r="825" ht="15.6" spans="1:2">
      <c r="A825" s="3" t="str">
        <f>"20200812812"</f>
        <v>20200812812</v>
      </c>
      <c r="B825" s="3">
        <v>46.1</v>
      </c>
    </row>
    <row r="826" ht="15.6" spans="1:2">
      <c r="A826" s="3" t="str">
        <f>"20200812813"</f>
        <v>20200812813</v>
      </c>
      <c r="B826" s="3">
        <v>57.3</v>
      </c>
    </row>
    <row r="827" ht="15.6" spans="1:2">
      <c r="A827" s="3" t="str">
        <f>"20200812814"</f>
        <v>20200812814</v>
      </c>
      <c r="B827" s="3">
        <v>50.4</v>
      </c>
    </row>
    <row r="828" ht="15.6" spans="1:2">
      <c r="A828" s="3" t="str">
        <f>"20200812815"</f>
        <v>20200812815</v>
      </c>
      <c r="B828" s="3" t="s">
        <v>3</v>
      </c>
    </row>
    <row r="829" ht="15.6" spans="1:2">
      <c r="A829" s="3" t="str">
        <f>"20200812816"</f>
        <v>20200812816</v>
      </c>
      <c r="B829" s="3">
        <v>53.9</v>
      </c>
    </row>
    <row r="830" ht="15.6" spans="1:2">
      <c r="A830" s="3" t="str">
        <f>"20200812817"</f>
        <v>20200812817</v>
      </c>
      <c r="B830" s="3">
        <v>46.8</v>
      </c>
    </row>
    <row r="831" ht="15.6" spans="1:2">
      <c r="A831" s="3" t="str">
        <f>"20200812818"</f>
        <v>20200812818</v>
      </c>
      <c r="B831" s="3">
        <v>69.4</v>
      </c>
    </row>
    <row r="832" ht="15.6" spans="1:2">
      <c r="A832" s="3" t="str">
        <f>"20200812819"</f>
        <v>20200812819</v>
      </c>
      <c r="B832" s="3">
        <v>65.2</v>
      </c>
    </row>
    <row r="833" ht="15.6" spans="1:2">
      <c r="A833" s="3" t="str">
        <f>"20200812820"</f>
        <v>20200812820</v>
      </c>
      <c r="B833" s="3">
        <v>65.7</v>
      </c>
    </row>
    <row r="834" ht="15.6" spans="1:2">
      <c r="A834" s="3" t="str">
        <f>"20200812821"</f>
        <v>20200812821</v>
      </c>
      <c r="B834" s="3">
        <v>42.9</v>
      </c>
    </row>
    <row r="835" ht="15.6" spans="1:2">
      <c r="A835" s="3" t="str">
        <f>"20200812822"</f>
        <v>20200812822</v>
      </c>
      <c r="B835" s="3">
        <v>46</v>
      </c>
    </row>
    <row r="836" ht="15.6" spans="1:2">
      <c r="A836" s="3" t="str">
        <f>"20200812823"</f>
        <v>20200812823</v>
      </c>
      <c r="B836" s="3">
        <v>52.6</v>
      </c>
    </row>
    <row r="837" ht="15.6" spans="1:2">
      <c r="A837" s="3" t="str">
        <f>"20200812824"</f>
        <v>20200812824</v>
      </c>
      <c r="B837" s="3">
        <v>56.3</v>
      </c>
    </row>
    <row r="838" ht="15.6" spans="1:2">
      <c r="A838" s="3" t="str">
        <f>"20200812825"</f>
        <v>20200812825</v>
      </c>
      <c r="B838" s="3">
        <v>64.2</v>
      </c>
    </row>
    <row r="839" ht="15.6" spans="1:2">
      <c r="A839" s="3" t="str">
        <f>"20200812826"</f>
        <v>20200812826</v>
      </c>
      <c r="B839" s="3">
        <v>56.2</v>
      </c>
    </row>
    <row r="840" ht="15.6" spans="1:2">
      <c r="A840" s="3" t="str">
        <f>"20200812827"</f>
        <v>20200812827</v>
      </c>
      <c r="B840" s="3">
        <v>40.5</v>
      </c>
    </row>
    <row r="841" ht="15.6" spans="1:2">
      <c r="A841" s="3" t="str">
        <f>"20200812828"</f>
        <v>20200812828</v>
      </c>
      <c r="B841" s="3">
        <v>45.2</v>
      </c>
    </row>
    <row r="842" ht="15.6" spans="1:2">
      <c r="A842" s="3" t="str">
        <f>"20200812829"</f>
        <v>20200812829</v>
      </c>
      <c r="B842" s="3">
        <v>51.2</v>
      </c>
    </row>
    <row r="843" ht="15.6" spans="1:2">
      <c r="A843" s="3" t="str">
        <f>"20200812830"</f>
        <v>20200812830</v>
      </c>
      <c r="B843" s="3">
        <v>70.4</v>
      </c>
    </row>
    <row r="844" ht="15.6" spans="1:2">
      <c r="A844" s="3" t="str">
        <f>"20200812901"</f>
        <v>20200812901</v>
      </c>
      <c r="B844" s="3">
        <v>33.2</v>
      </c>
    </row>
    <row r="845" ht="15.6" spans="1:2">
      <c r="A845" s="3" t="str">
        <f>"20200812902"</f>
        <v>20200812902</v>
      </c>
      <c r="B845" s="3">
        <v>49.5</v>
      </c>
    </row>
    <row r="846" ht="15.6" spans="1:2">
      <c r="A846" s="3" t="str">
        <f>"20200812903"</f>
        <v>20200812903</v>
      </c>
      <c r="B846" s="3">
        <v>52.4</v>
      </c>
    </row>
    <row r="847" ht="15.6" spans="1:2">
      <c r="A847" s="3" t="str">
        <f>"20200812904"</f>
        <v>20200812904</v>
      </c>
      <c r="B847" s="3">
        <v>44.8</v>
      </c>
    </row>
    <row r="848" ht="15.6" spans="1:2">
      <c r="A848" s="3" t="str">
        <f>"20200812905"</f>
        <v>20200812905</v>
      </c>
      <c r="B848" s="3">
        <v>66.1</v>
      </c>
    </row>
    <row r="849" ht="15.6" spans="1:2">
      <c r="A849" s="3" t="str">
        <f>"20200812906"</f>
        <v>20200812906</v>
      </c>
      <c r="B849" s="3">
        <v>45.4</v>
      </c>
    </row>
    <row r="850" ht="15.6" spans="1:2">
      <c r="A850" s="3" t="str">
        <f>"20200812907"</f>
        <v>20200812907</v>
      </c>
      <c r="B850" s="3">
        <v>45</v>
      </c>
    </row>
    <row r="851" ht="15.6" spans="1:2">
      <c r="A851" s="3" t="str">
        <f>"20200812908"</f>
        <v>20200812908</v>
      </c>
      <c r="B851" s="3">
        <v>56.7</v>
      </c>
    </row>
    <row r="852" ht="15.6" spans="1:2">
      <c r="A852" s="3" t="str">
        <f>"20200812909"</f>
        <v>20200812909</v>
      </c>
      <c r="B852" s="3">
        <v>51.3</v>
      </c>
    </row>
    <row r="853" ht="15.6" spans="1:2">
      <c r="A853" s="3" t="str">
        <f>"20200812910"</f>
        <v>20200812910</v>
      </c>
      <c r="B853" s="3">
        <v>32.7</v>
      </c>
    </row>
    <row r="854" ht="15.6" spans="1:2">
      <c r="A854" s="3" t="str">
        <f>"20200812911"</f>
        <v>20200812911</v>
      </c>
      <c r="B854" s="3">
        <v>54.1</v>
      </c>
    </row>
    <row r="855" ht="15.6" spans="1:2">
      <c r="A855" s="3" t="str">
        <f>"20200812912"</f>
        <v>20200812912</v>
      </c>
      <c r="B855" s="3">
        <v>38.4</v>
      </c>
    </row>
    <row r="856" ht="15.6" spans="1:2">
      <c r="A856" s="3" t="str">
        <f>"20200812913"</f>
        <v>20200812913</v>
      </c>
      <c r="B856" s="3">
        <v>57.4</v>
      </c>
    </row>
    <row r="857" ht="15.6" spans="1:2">
      <c r="A857" s="3" t="str">
        <f>"20200812914"</f>
        <v>20200812914</v>
      </c>
      <c r="B857" s="3">
        <v>60.8</v>
      </c>
    </row>
    <row r="858" ht="15.6" spans="1:2">
      <c r="A858" s="3" t="str">
        <f>"20200812915"</f>
        <v>20200812915</v>
      </c>
      <c r="B858" s="3">
        <v>46.8</v>
      </c>
    </row>
    <row r="859" ht="15.6" spans="1:2">
      <c r="A859" s="3" t="str">
        <f>"20200812916"</f>
        <v>20200812916</v>
      </c>
      <c r="B859" s="3">
        <v>59.8</v>
      </c>
    </row>
    <row r="860" ht="15.6" spans="1:2">
      <c r="A860" s="3" t="str">
        <f>"20200812917"</f>
        <v>20200812917</v>
      </c>
      <c r="B860" s="3">
        <v>54.2</v>
      </c>
    </row>
    <row r="861" ht="15.6" spans="1:2">
      <c r="A861" s="3" t="str">
        <f>"20200812918"</f>
        <v>20200812918</v>
      </c>
      <c r="B861" s="3" t="s">
        <v>3</v>
      </c>
    </row>
    <row r="862" ht="15.6" spans="1:2">
      <c r="A862" s="3" t="str">
        <f>"20200812919"</f>
        <v>20200812919</v>
      </c>
      <c r="B862" s="3">
        <v>61.2</v>
      </c>
    </row>
    <row r="863" ht="15.6" spans="1:2">
      <c r="A863" s="3" t="str">
        <f>"20200812920"</f>
        <v>20200812920</v>
      </c>
      <c r="B863" s="3">
        <v>47.7</v>
      </c>
    </row>
    <row r="864" ht="15.6" spans="1:2">
      <c r="A864" s="3" t="str">
        <f>"20200812921"</f>
        <v>20200812921</v>
      </c>
      <c r="B864" s="3" t="s">
        <v>3</v>
      </c>
    </row>
    <row r="865" ht="15.6" spans="1:2">
      <c r="A865" s="3" t="str">
        <f>"20200812922"</f>
        <v>20200812922</v>
      </c>
      <c r="B865" s="3">
        <v>46.6</v>
      </c>
    </row>
    <row r="866" ht="15.6" spans="1:2">
      <c r="A866" s="3" t="str">
        <f>"20200812923"</f>
        <v>20200812923</v>
      </c>
      <c r="B866" s="3">
        <v>43.4</v>
      </c>
    </row>
    <row r="867" ht="15.6" spans="1:2">
      <c r="A867" s="3" t="str">
        <f>"20200812924"</f>
        <v>20200812924</v>
      </c>
      <c r="B867" s="3" t="s">
        <v>3</v>
      </c>
    </row>
    <row r="868" ht="15.6" spans="1:2">
      <c r="A868" s="3" t="str">
        <f>"20200812925"</f>
        <v>20200812925</v>
      </c>
      <c r="B868" s="3">
        <v>59.1</v>
      </c>
    </row>
    <row r="869" ht="15.6" spans="1:2">
      <c r="A869" s="3" t="str">
        <f>"20200812926"</f>
        <v>20200812926</v>
      </c>
      <c r="B869" s="3">
        <v>49</v>
      </c>
    </row>
    <row r="870" ht="15.6" spans="1:2">
      <c r="A870" s="3" t="str">
        <f>"20200812927"</f>
        <v>20200812927</v>
      </c>
      <c r="B870" s="3">
        <v>64.8</v>
      </c>
    </row>
    <row r="871" ht="15.6" spans="1:2">
      <c r="A871" s="3" t="str">
        <f>"20200812928"</f>
        <v>20200812928</v>
      </c>
      <c r="B871" s="3">
        <v>41</v>
      </c>
    </row>
    <row r="872" ht="15.6" spans="1:2">
      <c r="A872" s="3" t="str">
        <f>"20200812929"</f>
        <v>20200812929</v>
      </c>
      <c r="B872" s="3">
        <v>43.3</v>
      </c>
    </row>
    <row r="873" ht="15.6" spans="1:2">
      <c r="A873" s="3" t="str">
        <f>"20200812930"</f>
        <v>20200812930</v>
      </c>
      <c r="B873" s="3">
        <v>52.2</v>
      </c>
    </row>
    <row r="874" ht="15.6" spans="1:2">
      <c r="A874" s="3" t="str">
        <f>"20200813001"</f>
        <v>20200813001</v>
      </c>
      <c r="B874" s="3">
        <v>69.1</v>
      </c>
    </row>
    <row r="875" ht="15.6" spans="1:2">
      <c r="A875" s="3" t="str">
        <f>"20200813002"</f>
        <v>20200813002</v>
      </c>
      <c r="B875" s="3">
        <v>68.5</v>
      </c>
    </row>
    <row r="876" ht="15.6" spans="1:2">
      <c r="A876" s="3" t="str">
        <f>"20200813003"</f>
        <v>20200813003</v>
      </c>
      <c r="B876" s="3">
        <v>47.1</v>
      </c>
    </row>
    <row r="877" ht="15.6" spans="1:2">
      <c r="A877" s="3" t="str">
        <f>"20200813004"</f>
        <v>20200813004</v>
      </c>
      <c r="B877" s="3">
        <v>44.6</v>
      </c>
    </row>
    <row r="878" ht="15.6" spans="1:2">
      <c r="A878" s="3" t="str">
        <f>"20200813005"</f>
        <v>20200813005</v>
      </c>
      <c r="B878" s="3">
        <v>62</v>
      </c>
    </row>
    <row r="879" ht="15.6" spans="1:2">
      <c r="A879" s="3" t="str">
        <f>"20200813006"</f>
        <v>20200813006</v>
      </c>
      <c r="B879" s="3">
        <v>49.6</v>
      </c>
    </row>
    <row r="880" ht="15.6" spans="1:2">
      <c r="A880" s="3" t="str">
        <f>"20200813007"</f>
        <v>20200813007</v>
      </c>
      <c r="B880" s="3">
        <v>78.6</v>
      </c>
    </row>
    <row r="881" ht="15.6" spans="1:2">
      <c r="A881" s="3" t="str">
        <f>"20200813008"</f>
        <v>20200813008</v>
      </c>
      <c r="B881" s="3">
        <v>51.2</v>
      </c>
    </row>
    <row r="882" ht="15.6" spans="1:2">
      <c r="A882" s="3" t="str">
        <f>"20200813009"</f>
        <v>20200813009</v>
      </c>
      <c r="B882" s="3">
        <v>35.9</v>
      </c>
    </row>
    <row r="883" ht="15.6" spans="1:2">
      <c r="A883" s="3" t="str">
        <f>"20200813010"</f>
        <v>20200813010</v>
      </c>
      <c r="B883" s="3">
        <v>42.6</v>
      </c>
    </row>
    <row r="884" ht="15.6" spans="1:2">
      <c r="A884" s="3" t="str">
        <f>"20200813011"</f>
        <v>20200813011</v>
      </c>
      <c r="B884" s="3">
        <v>68.4</v>
      </c>
    </row>
    <row r="885" ht="15.6" spans="1:2">
      <c r="A885" s="3" t="str">
        <f>"20200813012"</f>
        <v>20200813012</v>
      </c>
      <c r="B885" s="3">
        <v>52.5</v>
      </c>
    </row>
    <row r="886" ht="15.6" spans="1:2">
      <c r="A886" s="3" t="str">
        <f>"20200813013"</f>
        <v>20200813013</v>
      </c>
      <c r="B886" s="3">
        <v>47.5</v>
      </c>
    </row>
    <row r="887" ht="15.6" spans="1:2">
      <c r="A887" s="3" t="str">
        <f>"20200813014"</f>
        <v>20200813014</v>
      </c>
      <c r="B887" s="3">
        <v>54.1</v>
      </c>
    </row>
    <row r="888" ht="15.6" spans="1:2">
      <c r="A888" s="3" t="str">
        <f>"20200813015"</f>
        <v>20200813015</v>
      </c>
      <c r="B888" s="3">
        <v>53.9</v>
      </c>
    </row>
    <row r="889" ht="15.6" spans="1:2">
      <c r="A889" s="3" t="str">
        <f>"20200813016"</f>
        <v>20200813016</v>
      </c>
      <c r="B889" s="3">
        <v>53.1</v>
      </c>
    </row>
    <row r="890" ht="15.6" spans="1:2">
      <c r="A890" s="3" t="str">
        <f>"20200813017"</f>
        <v>20200813017</v>
      </c>
      <c r="B890" s="3">
        <v>67.7</v>
      </c>
    </row>
    <row r="891" ht="15.6" spans="1:2">
      <c r="A891" s="3" t="str">
        <f>"20200813018"</f>
        <v>20200813018</v>
      </c>
      <c r="B891" s="3">
        <v>64.9</v>
      </c>
    </row>
    <row r="892" ht="15.6" spans="1:2">
      <c r="A892" s="3" t="str">
        <f>"20200813019"</f>
        <v>20200813019</v>
      </c>
      <c r="B892" s="3">
        <v>38.8</v>
      </c>
    </row>
    <row r="893" ht="15.6" spans="1:2">
      <c r="A893" s="3" t="str">
        <f>"20200813020"</f>
        <v>20200813020</v>
      </c>
      <c r="B893" s="3">
        <v>41.7</v>
      </c>
    </row>
    <row r="894" ht="15.6" spans="1:2">
      <c r="A894" s="3" t="str">
        <f>"20200813021"</f>
        <v>20200813021</v>
      </c>
      <c r="B894" s="3">
        <v>63.4</v>
      </c>
    </row>
    <row r="895" ht="15.6" spans="1:2">
      <c r="A895" s="3" t="str">
        <f>"20200813022"</f>
        <v>20200813022</v>
      </c>
      <c r="B895" s="3">
        <v>41.1</v>
      </c>
    </row>
    <row r="896" ht="15.6" spans="1:2">
      <c r="A896" s="3" t="str">
        <f>"20200813023"</f>
        <v>20200813023</v>
      </c>
      <c r="B896" s="3">
        <v>56.8</v>
      </c>
    </row>
    <row r="897" ht="15.6" spans="1:2">
      <c r="A897" s="3" t="str">
        <f>"20200813024"</f>
        <v>20200813024</v>
      </c>
      <c r="B897" s="3">
        <v>59</v>
      </c>
    </row>
    <row r="898" ht="15.6" spans="1:2">
      <c r="A898" s="3" t="str">
        <f>"20200813025"</f>
        <v>20200813025</v>
      </c>
      <c r="B898" s="3">
        <v>52.1</v>
      </c>
    </row>
    <row r="899" ht="15.6" spans="1:2">
      <c r="A899" s="3" t="str">
        <f>"20200813026"</f>
        <v>20200813026</v>
      </c>
      <c r="B899" s="3">
        <v>62.6</v>
      </c>
    </row>
    <row r="900" ht="15.6" spans="1:2">
      <c r="A900" s="3" t="str">
        <f>"20200813027"</f>
        <v>20200813027</v>
      </c>
      <c r="B900" s="3">
        <v>60.3</v>
      </c>
    </row>
    <row r="901" ht="15.6" spans="1:2">
      <c r="A901" s="3" t="str">
        <f>"20200813028"</f>
        <v>20200813028</v>
      </c>
      <c r="B901" s="3">
        <v>57.6</v>
      </c>
    </row>
    <row r="902" ht="15.6" spans="1:2">
      <c r="A902" s="3" t="str">
        <f>"20200813029"</f>
        <v>20200813029</v>
      </c>
      <c r="B902" s="3">
        <v>53.4</v>
      </c>
    </row>
    <row r="903" ht="15.6" spans="1:2">
      <c r="A903" s="3" t="str">
        <f>"20200813030"</f>
        <v>20200813030</v>
      </c>
      <c r="B903" s="3">
        <v>47.8</v>
      </c>
    </row>
    <row r="904" ht="15.6" spans="1:2">
      <c r="A904" s="3" t="str">
        <f>"20200813101"</f>
        <v>20200813101</v>
      </c>
      <c r="B904" s="3">
        <v>60.1</v>
      </c>
    </row>
    <row r="905" ht="15.6" spans="1:2">
      <c r="A905" s="3" t="str">
        <f>"20200813102"</f>
        <v>20200813102</v>
      </c>
      <c r="B905" s="3">
        <v>53.8</v>
      </c>
    </row>
    <row r="906" ht="15.6" spans="1:2">
      <c r="A906" s="3" t="str">
        <f>"20200813103"</f>
        <v>20200813103</v>
      </c>
      <c r="B906" s="3">
        <v>50.3</v>
      </c>
    </row>
    <row r="907" ht="15.6" spans="1:2">
      <c r="A907" s="3" t="str">
        <f>"20200813104"</f>
        <v>20200813104</v>
      </c>
      <c r="B907" s="3">
        <v>45.7</v>
      </c>
    </row>
    <row r="908" ht="15.6" spans="1:2">
      <c r="A908" s="3" t="str">
        <f>"20200813105"</f>
        <v>20200813105</v>
      </c>
      <c r="B908" s="3">
        <v>53.2</v>
      </c>
    </row>
    <row r="909" ht="15.6" spans="1:2">
      <c r="A909" s="3" t="str">
        <f>"20200813106"</f>
        <v>20200813106</v>
      </c>
      <c r="B909" s="3" t="s">
        <v>3</v>
      </c>
    </row>
    <row r="910" ht="15.6" spans="1:2">
      <c r="A910" s="3" t="str">
        <f>"20200813107"</f>
        <v>20200813107</v>
      </c>
      <c r="B910" s="3" t="s">
        <v>3</v>
      </c>
    </row>
    <row r="911" ht="15.6" spans="1:2">
      <c r="A911" s="3" t="str">
        <f>"20200813108"</f>
        <v>20200813108</v>
      </c>
      <c r="B911" s="3">
        <v>67</v>
      </c>
    </row>
    <row r="912" ht="15.6" spans="1:2">
      <c r="A912" s="3" t="str">
        <f>"20200813109"</f>
        <v>20200813109</v>
      </c>
      <c r="B912" s="3">
        <v>59.2</v>
      </c>
    </row>
    <row r="913" ht="15.6" spans="1:2">
      <c r="A913" s="3" t="str">
        <f>"20200813110"</f>
        <v>20200813110</v>
      </c>
      <c r="B913" s="3">
        <v>52</v>
      </c>
    </row>
    <row r="914" ht="15.6" spans="1:2">
      <c r="A914" s="3" t="str">
        <f>"20200813111"</f>
        <v>20200813111</v>
      </c>
      <c r="B914" s="3">
        <v>69.9</v>
      </c>
    </row>
    <row r="915" ht="15.6" spans="1:2">
      <c r="A915" s="3" t="str">
        <f>"20200813112"</f>
        <v>20200813112</v>
      </c>
      <c r="B915" s="3" t="s">
        <v>3</v>
      </c>
    </row>
    <row r="916" ht="15.6" spans="1:2">
      <c r="A916" s="3" t="str">
        <f>"20200813113"</f>
        <v>20200813113</v>
      </c>
      <c r="B916" s="3">
        <v>46.1</v>
      </c>
    </row>
    <row r="917" ht="15.6" spans="1:2">
      <c r="A917" s="3" t="str">
        <f>"20200813114"</f>
        <v>20200813114</v>
      </c>
      <c r="B917" s="3">
        <v>75.2</v>
      </c>
    </row>
    <row r="918" ht="15.6" spans="1:2">
      <c r="A918" s="3" t="str">
        <f>"20200813115"</f>
        <v>20200813115</v>
      </c>
      <c r="B918" s="3" t="s">
        <v>3</v>
      </c>
    </row>
    <row r="919" ht="15.6" spans="1:2">
      <c r="A919" s="3" t="str">
        <f>"20200813116"</f>
        <v>20200813116</v>
      </c>
      <c r="B919" s="3" t="s">
        <v>3</v>
      </c>
    </row>
    <row r="920" ht="15.6" spans="1:2">
      <c r="A920" s="3" t="str">
        <f>"20200813117"</f>
        <v>20200813117</v>
      </c>
      <c r="B920" s="3">
        <v>50.4</v>
      </c>
    </row>
    <row r="921" ht="15.6" spans="1:2">
      <c r="A921" s="3" t="str">
        <f>"20200813118"</f>
        <v>20200813118</v>
      </c>
      <c r="B921" s="3">
        <v>59.9</v>
      </c>
    </row>
    <row r="922" ht="15.6" spans="1:2">
      <c r="A922" s="3" t="str">
        <f>"20200813119"</f>
        <v>20200813119</v>
      </c>
      <c r="B922" s="3" t="s">
        <v>3</v>
      </c>
    </row>
    <row r="923" ht="15.6" spans="1:2">
      <c r="A923" s="3" t="str">
        <f>"20200813120"</f>
        <v>20200813120</v>
      </c>
      <c r="B923" s="3" t="s">
        <v>3</v>
      </c>
    </row>
    <row r="924" ht="15.6" spans="1:2">
      <c r="A924" s="3" t="str">
        <f>"20200813121"</f>
        <v>20200813121</v>
      </c>
      <c r="B924" s="3" t="s">
        <v>3</v>
      </c>
    </row>
    <row r="925" ht="15.6" spans="1:2">
      <c r="A925" s="3" t="str">
        <f>"20200813122"</f>
        <v>20200813122</v>
      </c>
      <c r="B925" s="3" t="s">
        <v>3</v>
      </c>
    </row>
    <row r="926" ht="15.6" spans="1:2">
      <c r="A926" s="3" t="str">
        <f>"20200813123"</f>
        <v>20200813123</v>
      </c>
      <c r="B926" s="3" t="s">
        <v>3</v>
      </c>
    </row>
    <row r="927" ht="15.6" spans="1:2">
      <c r="A927" s="3" t="str">
        <f>"20200813124"</f>
        <v>20200813124</v>
      </c>
      <c r="B927" s="3" t="s">
        <v>3</v>
      </c>
    </row>
    <row r="928" ht="15.6" spans="1:2">
      <c r="A928" s="3" t="str">
        <f>"20200813125"</f>
        <v>20200813125</v>
      </c>
      <c r="B928" s="3">
        <v>49.9</v>
      </c>
    </row>
    <row r="929" ht="15.6" spans="1:2">
      <c r="A929" s="3" t="str">
        <f>"20200813126"</f>
        <v>20200813126</v>
      </c>
      <c r="B929" s="3">
        <v>60.5</v>
      </c>
    </row>
    <row r="930" ht="15.6" spans="1:2">
      <c r="A930" s="3" t="str">
        <f>"20200813127"</f>
        <v>20200813127</v>
      </c>
      <c r="B930" s="3" t="s">
        <v>3</v>
      </c>
    </row>
    <row r="931" ht="15.6" spans="1:2">
      <c r="A931" s="3" t="str">
        <f>"20200813128"</f>
        <v>20200813128</v>
      </c>
      <c r="B931" s="3" t="s">
        <v>3</v>
      </c>
    </row>
    <row r="932" ht="15.6" spans="1:2">
      <c r="A932" s="3" t="str">
        <f>"20200813129"</f>
        <v>20200813129</v>
      </c>
      <c r="B932" s="3">
        <v>51.9</v>
      </c>
    </row>
    <row r="933" ht="15.6" spans="1:2">
      <c r="A933" s="3" t="str">
        <f>"20200813130"</f>
        <v>20200813130</v>
      </c>
      <c r="B933" s="3">
        <v>64.9</v>
      </c>
    </row>
    <row r="934" ht="15.6" spans="1:2">
      <c r="A934" s="3" t="str">
        <f>"20200813201"</f>
        <v>20200813201</v>
      </c>
      <c r="B934" s="3">
        <v>69.1</v>
      </c>
    </row>
    <row r="935" ht="15.6" spans="1:2">
      <c r="A935" s="3" t="str">
        <f>"20200813202"</f>
        <v>20200813202</v>
      </c>
      <c r="B935" s="3">
        <v>70.7</v>
      </c>
    </row>
    <row r="936" ht="15.6" spans="1:2">
      <c r="A936" s="3" t="str">
        <f>"20200813203"</f>
        <v>20200813203</v>
      </c>
      <c r="B936" s="3" t="s">
        <v>3</v>
      </c>
    </row>
    <row r="937" ht="15.6" spans="1:2">
      <c r="A937" s="3" t="str">
        <f>"20200813204"</f>
        <v>20200813204</v>
      </c>
      <c r="B937" s="3">
        <v>54</v>
      </c>
    </row>
    <row r="938" ht="15.6" spans="1:2">
      <c r="A938" s="3" t="str">
        <f>"20200813205"</f>
        <v>20200813205</v>
      </c>
      <c r="B938" s="3">
        <v>54.7</v>
      </c>
    </row>
    <row r="939" ht="15.6" spans="1:2">
      <c r="A939" s="3" t="str">
        <f>"20200813206"</f>
        <v>20200813206</v>
      </c>
      <c r="B939" s="3">
        <v>65</v>
      </c>
    </row>
    <row r="940" ht="15.6" spans="1:2">
      <c r="A940" s="3" t="str">
        <f>"20200813207"</f>
        <v>20200813207</v>
      </c>
      <c r="B940" s="3" t="s">
        <v>3</v>
      </c>
    </row>
    <row r="941" ht="15.6" spans="1:2">
      <c r="A941" s="3" t="str">
        <f>"20200813208"</f>
        <v>20200813208</v>
      </c>
      <c r="B941" s="3" t="s">
        <v>3</v>
      </c>
    </row>
    <row r="942" ht="15.6" spans="1:2">
      <c r="A942" s="3" t="str">
        <f>"20200813209"</f>
        <v>20200813209</v>
      </c>
      <c r="B942" s="3">
        <v>56.7</v>
      </c>
    </row>
    <row r="943" ht="15.6" spans="1:2">
      <c r="A943" s="3" t="str">
        <f>"20200813210"</f>
        <v>20200813210</v>
      </c>
      <c r="B943" s="3">
        <v>54.9</v>
      </c>
    </row>
    <row r="944" ht="15.6" spans="1:2">
      <c r="A944" s="3" t="str">
        <f>"20200813211"</f>
        <v>20200813211</v>
      </c>
      <c r="B944" s="3" t="s">
        <v>3</v>
      </c>
    </row>
    <row r="945" ht="15.6" spans="1:2">
      <c r="A945" s="3" t="str">
        <f>"20200813212"</f>
        <v>20200813212</v>
      </c>
      <c r="B945" s="3">
        <v>50.1</v>
      </c>
    </row>
    <row r="946" ht="15.6" spans="1:2">
      <c r="A946" s="3" t="str">
        <f>"20200813213"</f>
        <v>20200813213</v>
      </c>
      <c r="B946" s="3" t="s">
        <v>3</v>
      </c>
    </row>
    <row r="947" ht="15.6" spans="1:2">
      <c r="A947" s="3" t="str">
        <f>"20200813214"</f>
        <v>20200813214</v>
      </c>
      <c r="B947" s="3" t="s">
        <v>3</v>
      </c>
    </row>
    <row r="948" ht="15.6" spans="1:2">
      <c r="A948" s="3" t="str">
        <f>"20200813215"</f>
        <v>20200813215</v>
      </c>
      <c r="B948" s="3">
        <v>74.1</v>
      </c>
    </row>
    <row r="949" ht="15.6" spans="1:2">
      <c r="A949" s="3" t="str">
        <f>"20200813216"</f>
        <v>20200813216</v>
      </c>
      <c r="B949" s="3">
        <v>66.2</v>
      </c>
    </row>
    <row r="950" ht="15.6" spans="1:2">
      <c r="A950" s="3" t="str">
        <f>"20200813217"</f>
        <v>20200813217</v>
      </c>
      <c r="B950" s="3" t="s">
        <v>3</v>
      </c>
    </row>
    <row r="951" ht="15.6" spans="1:2">
      <c r="A951" s="3" t="str">
        <f>"20200813218"</f>
        <v>20200813218</v>
      </c>
      <c r="B951" s="3">
        <v>36.8</v>
      </c>
    </row>
    <row r="952" ht="15.6" spans="1:2">
      <c r="A952" s="3" t="str">
        <f>"20200813219"</f>
        <v>20200813219</v>
      </c>
      <c r="B952" s="3">
        <v>63.2</v>
      </c>
    </row>
    <row r="953" ht="15.6" spans="1:2">
      <c r="A953" s="3" t="str">
        <f>"20200813220"</f>
        <v>20200813220</v>
      </c>
      <c r="B953" s="3">
        <v>61.9</v>
      </c>
    </row>
    <row r="954" ht="15.6" spans="1:2">
      <c r="A954" s="3" t="str">
        <f>"20200813221"</f>
        <v>20200813221</v>
      </c>
      <c r="B954" s="3" t="s">
        <v>3</v>
      </c>
    </row>
    <row r="955" ht="15.6" spans="1:2">
      <c r="A955" s="3" t="str">
        <f>"20200813222"</f>
        <v>20200813222</v>
      </c>
      <c r="B955" s="3">
        <v>51.7</v>
      </c>
    </row>
    <row r="956" ht="15.6" spans="1:2">
      <c r="A956" s="3" t="str">
        <f>"20200813223"</f>
        <v>20200813223</v>
      </c>
      <c r="B956" s="3" t="s">
        <v>3</v>
      </c>
    </row>
    <row r="957" ht="15.6" spans="1:2">
      <c r="A957" s="3" t="str">
        <f>"20200813224"</f>
        <v>20200813224</v>
      </c>
      <c r="B957" s="3">
        <v>50.6</v>
      </c>
    </row>
    <row r="958" ht="15.6" spans="1:2">
      <c r="A958" s="3" t="str">
        <f>"20200813225"</f>
        <v>20200813225</v>
      </c>
      <c r="B958" s="3" t="s">
        <v>3</v>
      </c>
    </row>
    <row r="959" ht="15.6" spans="1:2">
      <c r="A959" s="3" t="str">
        <f>"20200813226"</f>
        <v>20200813226</v>
      </c>
      <c r="B959" s="3">
        <v>48.4</v>
      </c>
    </row>
    <row r="960" ht="15.6" spans="1:2">
      <c r="A960" s="3" t="str">
        <f>"20200813227"</f>
        <v>20200813227</v>
      </c>
      <c r="B960" s="3" t="s">
        <v>3</v>
      </c>
    </row>
    <row r="961" ht="15.6" spans="1:2">
      <c r="A961" s="3" t="str">
        <f>"20200813228"</f>
        <v>20200813228</v>
      </c>
      <c r="B961" s="3">
        <v>57.9</v>
      </c>
    </row>
    <row r="962" ht="15.6" spans="1:2">
      <c r="A962" s="3" t="str">
        <f>"20200813229"</f>
        <v>20200813229</v>
      </c>
      <c r="B962" s="3">
        <v>53.9</v>
      </c>
    </row>
    <row r="963" ht="15.6" spans="1:2">
      <c r="A963" s="3" t="str">
        <f>"20200813230"</f>
        <v>20200813230</v>
      </c>
      <c r="B963" s="3">
        <v>75.5</v>
      </c>
    </row>
    <row r="964" ht="15.6" spans="1:2">
      <c r="A964" s="3" t="str">
        <f>"20200813301"</f>
        <v>20200813301</v>
      </c>
      <c r="B964" s="3" t="s">
        <v>3</v>
      </c>
    </row>
    <row r="965" ht="15.6" spans="1:2">
      <c r="A965" s="3" t="str">
        <f>"20200813302"</f>
        <v>20200813302</v>
      </c>
      <c r="B965" s="3">
        <v>60.5</v>
      </c>
    </row>
    <row r="966" ht="15.6" spans="1:2">
      <c r="A966" s="3" t="str">
        <f>"20200813303"</f>
        <v>20200813303</v>
      </c>
      <c r="B966" s="3">
        <v>64.7</v>
      </c>
    </row>
    <row r="967" ht="15.6" spans="1:2">
      <c r="A967" s="3" t="str">
        <f>"20200813304"</f>
        <v>20200813304</v>
      </c>
      <c r="B967" s="3" t="s">
        <v>3</v>
      </c>
    </row>
    <row r="968" ht="15.6" spans="1:2">
      <c r="A968" s="3" t="str">
        <f>"20200813305"</f>
        <v>20200813305</v>
      </c>
      <c r="B968" s="3" t="s">
        <v>3</v>
      </c>
    </row>
    <row r="969" ht="15.6" spans="1:2">
      <c r="A969" s="3" t="str">
        <f>"20200813306"</f>
        <v>20200813306</v>
      </c>
      <c r="B969" s="3">
        <v>45.3</v>
      </c>
    </row>
    <row r="970" ht="15.6" spans="1:2">
      <c r="A970" s="3" t="str">
        <f>"20200813307"</f>
        <v>20200813307</v>
      </c>
      <c r="B970" s="3" t="s">
        <v>3</v>
      </c>
    </row>
    <row r="971" ht="15.6" spans="1:2">
      <c r="A971" s="3" t="str">
        <f>"20200813308"</f>
        <v>20200813308</v>
      </c>
      <c r="B971" s="3">
        <v>51.8</v>
      </c>
    </row>
    <row r="972" ht="15.6" spans="1:2">
      <c r="A972" s="3" t="str">
        <f>"20200813309"</f>
        <v>20200813309</v>
      </c>
      <c r="B972" s="3" t="s">
        <v>3</v>
      </c>
    </row>
    <row r="973" ht="15.6" spans="1:2">
      <c r="A973" s="3" t="str">
        <f>"20200813310"</f>
        <v>20200813310</v>
      </c>
      <c r="B973" s="3" t="s">
        <v>3</v>
      </c>
    </row>
    <row r="974" ht="15.6" spans="1:2">
      <c r="A974" s="3" t="str">
        <f>"20200813311"</f>
        <v>20200813311</v>
      </c>
      <c r="B974" s="3">
        <v>61.9</v>
      </c>
    </row>
    <row r="975" ht="15.6" spans="1:2">
      <c r="A975" s="3" t="str">
        <f>"20200813312"</f>
        <v>20200813312</v>
      </c>
      <c r="B975" s="3">
        <v>49.9</v>
      </c>
    </row>
    <row r="976" ht="15.6" spans="1:2">
      <c r="A976" s="3" t="str">
        <f>"20200813313"</f>
        <v>20200813313</v>
      </c>
      <c r="B976" s="3">
        <v>73.1</v>
      </c>
    </row>
    <row r="977" ht="15.6" spans="1:2">
      <c r="A977" s="3" t="str">
        <f>"20200813314"</f>
        <v>20200813314</v>
      </c>
      <c r="B977" s="3">
        <v>54.1</v>
      </c>
    </row>
    <row r="978" ht="15.6" spans="1:2">
      <c r="A978" s="3" t="str">
        <f>"20200813315"</f>
        <v>20200813315</v>
      </c>
      <c r="B978" s="3">
        <v>46.1</v>
      </c>
    </row>
    <row r="979" ht="15.6" spans="1:2">
      <c r="A979" s="3" t="str">
        <f>"20200813316"</f>
        <v>20200813316</v>
      </c>
      <c r="B979" s="3">
        <v>50.4</v>
      </c>
    </row>
    <row r="980" ht="15.6" spans="1:2">
      <c r="A980" s="3" t="str">
        <f>"20200813317"</f>
        <v>20200813317</v>
      </c>
      <c r="B980" s="3" t="s">
        <v>3</v>
      </c>
    </row>
    <row r="981" ht="15.6" spans="1:2">
      <c r="A981" s="3" t="str">
        <f>"20200813318"</f>
        <v>20200813318</v>
      </c>
      <c r="B981" s="3" t="s">
        <v>3</v>
      </c>
    </row>
    <row r="982" ht="15.6" spans="1:2">
      <c r="A982" s="3" t="str">
        <f>"20200813319"</f>
        <v>20200813319</v>
      </c>
      <c r="B982" s="3" t="s">
        <v>3</v>
      </c>
    </row>
    <row r="983" ht="15.6" spans="1:2">
      <c r="A983" s="3" t="str">
        <f>"20200813320"</f>
        <v>20200813320</v>
      </c>
      <c r="B983" s="3">
        <v>67.8</v>
      </c>
    </row>
    <row r="984" ht="15.6" spans="1:2">
      <c r="A984" s="3" t="str">
        <f>"20200813321"</f>
        <v>20200813321</v>
      </c>
      <c r="B984" s="3" t="s">
        <v>3</v>
      </c>
    </row>
    <row r="985" ht="15.6" spans="1:2">
      <c r="A985" s="3" t="str">
        <f>"20200813322"</f>
        <v>20200813322</v>
      </c>
      <c r="B985" s="3">
        <v>61.2</v>
      </c>
    </row>
    <row r="986" ht="15.6" spans="1:2">
      <c r="A986" s="3" t="str">
        <f>"20200813323"</f>
        <v>20200813323</v>
      </c>
      <c r="B986" s="3" t="s">
        <v>3</v>
      </c>
    </row>
    <row r="987" ht="15.6" spans="1:2">
      <c r="A987" s="3" t="str">
        <f>"20200813324"</f>
        <v>20200813324</v>
      </c>
      <c r="B987" s="3" t="s">
        <v>3</v>
      </c>
    </row>
    <row r="988" ht="15.6" spans="1:2">
      <c r="A988" s="3" t="str">
        <f>"20200813325"</f>
        <v>20200813325</v>
      </c>
      <c r="B988" s="3">
        <v>48.3</v>
      </c>
    </row>
    <row r="989" ht="15.6" spans="1:2">
      <c r="A989" s="3" t="str">
        <f>"20200813326"</f>
        <v>20200813326</v>
      </c>
      <c r="B989" s="3" t="s">
        <v>3</v>
      </c>
    </row>
    <row r="990" ht="15.6" spans="1:2">
      <c r="A990" s="3" t="str">
        <f>"20200813327"</f>
        <v>20200813327</v>
      </c>
      <c r="B990" s="3" t="s">
        <v>3</v>
      </c>
    </row>
    <row r="991" ht="15.6" spans="1:2">
      <c r="A991" s="3" t="str">
        <f>"20200813328"</f>
        <v>20200813328</v>
      </c>
      <c r="B991" s="3">
        <v>54.1</v>
      </c>
    </row>
    <row r="992" ht="15.6" spans="1:2">
      <c r="A992" s="3" t="str">
        <f>"20200813329"</f>
        <v>20200813329</v>
      </c>
      <c r="B992" s="3">
        <v>39</v>
      </c>
    </row>
    <row r="993" ht="15.6" spans="1:2">
      <c r="A993" s="3" t="str">
        <f>"20200813330"</f>
        <v>20200813330</v>
      </c>
      <c r="B993" s="3">
        <v>74.3</v>
      </c>
    </row>
    <row r="994" ht="15.6" spans="1:2">
      <c r="A994" s="3" t="str">
        <f>"20200813401"</f>
        <v>20200813401</v>
      </c>
      <c r="B994" s="3" t="s">
        <v>3</v>
      </c>
    </row>
    <row r="995" ht="15.6" spans="1:2">
      <c r="A995" s="3" t="str">
        <f>"20200813402"</f>
        <v>20200813402</v>
      </c>
      <c r="B995" s="3" t="s">
        <v>3</v>
      </c>
    </row>
    <row r="996" ht="15.6" spans="1:2">
      <c r="A996" s="3" t="str">
        <f>"20200813403"</f>
        <v>20200813403</v>
      </c>
      <c r="B996" s="3" t="s">
        <v>3</v>
      </c>
    </row>
    <row r="997" ht="15.6" spans="1:2">
      <c r="A997" s="3" t="str">
        <f>"20200813404"</f>
        <v>20200813404</v>
      </c>
      <c r="B997" s="3" t="s">
        <v>3</v>
      </c>
    </row>
    <row r="998" ht="15.6" spans="1:2">
      <c r="A998" s="3" t="str">
        <f>"20200813405"</f>
        <v>20200813405</v>
      </c>
      <c r="B998" s="3" t="s">
        <v>3</v>
      </c>
    </row>
    <row r="999" ht="15.6" spans="1:2">
      <c r="A999" s="3" t="str">
        <f>"20200813406"</f>
        <v>20200813406</v>
      </c>
      <c r="B999" s="3">
        <v>64</v>
      </c>
    </row>
    <row r="1000" ht="15.6" spans="1:2">
      <c r="A1000" s="3" t="str">
        <f>"20200813407"</f>
        <v>20200813407</v>
      </c>
      <c r="B1000" s="3" t="s">
        <v>3</v>
      </c>
    </row>
    <row r="1001" ht="15.6" spans="1:2">
      <c r="A1001" s="3" t="str">
        <f>"20200813408"</f>
        <v>20200813408</v>
      </c>
      <c r="B1001" s="3">
        <v>43.2</v>
      </c>
    </row>
    <row r="1002" ht="15.6" spans="1:2">
      <c r="A1002" s="3" t="str">
        <f>"20200813409"</f>
        <v>20200813409</v>
      </c>
      <c r="B1002" s="3">
        <v>66.2</v>
      </c>
    </row>
    <row r="1003" ht="15.6" spans="1:2">
      <c r="A1003" s="3" t="str">
        <f>"20200813410"</f>
        <v>20200813410</v>
      </c>
      <c r="B1003" s="3" t="s">
        <v>3</v>
      </c>
    </row>
    <row r="1004" ht="15.6" spans="1:2">
      <c r="A1004" s="3" t="str">
        <f>"20200813411"</f>
        <v>20200813411</v>
      </c>
      <c r="B1004" s="3" t="s">
        <v>3</v>
      </c>
    </row>
    <row r="1005" ht="15.6" spans="1:2">
      <c r="A1005" s="3" t="str">
        <f>"20200813412"</f>
        <v>20200813412</v>
      </c>
      <c r="B1005" s="3">
        <v>55.3</v>
      </c>
    </row>
    <row r="1006" ht="15.6" spans="1:2">
      <c r="A1006" s="3" t="str">
        <f>"20200813413"</f>
        <v>20200813413</v>
      </c>
      <c r="B1006" s="3" t="s">
        <v>3</v>
      </c>
    </row>
    <row r="1007" ht="15.6" spans="1:2">
      <c r="A1007" s="3" t="str">
        <f>"20200813414"</f>
        <v>20200813414</v>
      </c>
      <c r="B1007" s="3">
        <v>63.2</v>
      </c>
    </row>
    <row r="1008" ht="15.6" spans="1:2">
      <c r="A1008" s="3" t="str">
        <f>"20200813415"</f>
        <v>20200813415</v>
      </c>
      <c r="B1008" s="3">
        <v>57.2</v>
      </c>
    </row>
    <row r="1009" ht="15.6" spans="1:2">
      <c r="A1009" s="3" t="str">
        <f>"20200813416"</f>
        <v>20200813416</v>
      </c>
      <c r="B1009" s="3">
        <v>64.7</v>
      </c>
    </row>
    <row r="1010" ht="15.6" spans="1:2">
      <c r="A1010" s="3" t="str">
        <f>"20200813417"</f>
        <v>20200813417</v>
      </c>
      <c r="B1010" s="3">
        <v>69.1</v>
      </c>
    </row>
    <row r="1011" ht="15.6" spans="1:2">
      <c r="A1011" s="3" t="str">
        <f>"20200813418"</f>
        <v>20200813418</v>
      </c>
      <c r="B1011" s="3">
        <v>72.1</v>
      </c>
    </row>
    <row r="1012" ht="15.6" spans="1:2">
      <c r="A1012" s="3" t="str">
        <f>"20200813419"</f>
        <v>20200813419</v>
      </c>
      <c r="B1012" s="3" t="s">
        <v>3</v>
      </c>
    </row>
    <row r="1013" ht="15.6" spans="1:2">
      <c r="A1013" s="3" t="str">
        <f>"20200813420"</f>
        <v>20200813420</v>
      </c>
      <c r="B1013" s="3" t="s">
        <v>3</v>
      </c>
    </row>
    <row r="1014" ht="15.6" spans="1:2">
      <c r="A1014" s="3" t="str">
        <f>"20200813421"</f>
        <v>20200813421</v>
      </c>
      <c r="B1014" s="3">
        <v>59.9</v>
      </c>
    </row>
    <row r="1015" ht="15.6" spans="1:2">
      <c r="A1015" s="3" t="str">
        <f>"20200813422"</f>
        <v>20200813422</v>
      </c>
      <c r="B1015" s="3">
        <v>49.4</v>
      </c>
    </row>
    <row r="1016" ht="15.6" spans="1:2">
      <c r="A1016" s="3" t="str">
        <f>"20200813423"</f>
        <v>20200813423</v>
      </c>
      <c r="B1016" s="3" t="s">
        <v>3</v>
      </c>
    </row>
    <row r="1017" ht="15.6" spans="1:2">
      <c r="A1017" s="3" t="str">
        <f>"20200813424"</f>
        <v>20200813424</v>
      </c>
      <c r="B1017" s="3" t="s">
        <v>3</v>
      </c>
    </row>
    <row r="1018" ht="15.6" spans="1:2">
      <c r="A1018" s="3" t="str">
        <f>"20200813425"</f>
        <v>20200813425</v>
      </c>
      <c r="B1018" s="3" t="s">
        <v>3</v>
      </c>
    </row>
    <row r="1019" ht="15.6" spans="1:2">
      <c r="A1019" s="3" t="str">
        <f>"20200813426"</f>
        <v>20200813426</v>
      </c>
      <c r="B1019" s="3" t="s">
        <v>3</v>
      </c>
    </row>
    <row r="1020" ht="15.6" spans="1:2">
      <c r="A1020" s="3" t="str">
        <f>"20200813427"</f>
        <v>20200813427</v>
      </c>
      <c r="B1020" s="3">
        <v>39.1</v>
      </c>
    </row>
    <row r="1021" ht="15.6" spans="1:2">
      <c r="A1021" s="3" t="str">
        <f>"20200813428"</f>
        <v>20200813428</v>
      </c>
      <c r="B1021" s="3" t="s">
        <v>3</v>
      </c>
    </row>
    <row r="1022" ht="15.6" spans="1:2">
      <c r="A1022" s="3" t="str">
        <f>"20200813429"</f>
        <v>20200813429</v>
      </c>
      <c r="B1022" s="3" t="s">
        <v>3</v>
      </c>
    </row>
    <row r="1023" ht="15.6" spans="1:2">
      <c r="A1023" s="3" t="str">
        <f>"20200813430"</f>
        <v>20200813430</v>
      </c>
      <c r="B1023" s="3">
        <v>38.9</v>
      </c>
    </row>
    <row r="1024" ht="15.6" spans="1:2">
      <c r="A1024" s="3" t="str">
        <f>"20200813501"</f>
        <v>20200813501</v>
      </c>
      <c r="B1024" s="3">
        <v>57.3</v>
      </c>
    </row>
    <row r="1025" ht="15.6" spans="1:2">
      <c r="A1025" s="3" t="str">
        <f>"20200813502"</f>
        <v>20200813502</v>
      </c>
      <c r="B1025" s="3" t="s">
        <v>3</v>
      </c>
    </row>
    <row r="1026" ht="15.6" spans="1:2">
      <c r="A1026" s="3" t="str">
        <f>"20200813503"</f>
        <v>20200813503</v>
      </c>
      <c r="B1026" s="3">
        <v>65.5</v>
      </c>
    </row>
    <row r="1027" ht="15.6" spans="1:2">
      <c r="A1027" s="3" t="str">
        <f>"20200813504"</f>
        <v>20200813504</v>
      </c>
      <c r="B1027" s="3">
        <v>41.4</v>
      </c>
    </row>
    <row r="1028" ht="15.6" spans="1:2">
      <c r="A1028" s="3" t="str">
        <f>"20200813505"</f>
        <v>20200813505</v>
      </c>
      <c r="B1028" s="3">
        <v>53.5</v>
      </c>
    </row>
    <row r="1029" ht="15.6" spans="1:2">
      <c r="A1029" s="3" t="str">
        <f>"20200813506"</f>
        <v>20200813506</v>
      </c>
      <c r="B1029" s="3">
        <v>60.5</v>
      </c>
    </row>
    <row r="1030" ht="15.6" spans="1:2">
      <c r="A1030" s="3" t="str">
        <f>"20200813507"</f>
        <v>20200813507</v>
      </c>
      <c r="B1030" s="3">
        <v>73</v>
      </c>
    </row>
    <row r="1031" ht="15.6" spans="1:2">
      <c r="A1031" s="3" t="str">
        <f>"20200813508"</f>
        <v>20200813508</v>
      </c>
      <c r="B1031" s="3" t="s">
        <v>3</v>
      </c>
    </row>
    <row r="1032" ht="15.6" spans="1:2">
      <c r="A1032" s="3" t="str">
        <f>"20200813509"</f>
        <v>20200813509</v>
      </c>
      <c r="B1032" s="3" t="s">
        <v>3</v>
      </c>
    </row>
    <row r="1033" ht="15.6" spans="1:2">
      <c r="A1033" s="3" t="str">
        <f>"20200813510"</f>
        <v>20200813510</v>
      </c>
      <c r="B1033" s="3">
        <v>51.1</v>
      </c>
    </row>
    <row r="1034" ht="15.6" spans="1:2">
      <c r="A1034" s="3" t="str">
        <f>"20200813511"</f>
        <v>20200813511</v>
      </c>
      <c r="B1034" s="3">
        <v>48.8</v>
      </c>
    </row>
    <row r="1035" ht="15.6" spans="1:2">
      <c r="A1035" s="3" t="str">
        <f>"20200813512"</f>
        <v>20200813512</v>
      </c>
      <c r="B1035" s="3" t="s">
        <v>3</v>
      </c>
    </row>
    <row r="1036" ht="15.6" spans="1:2">
      <c r="A1036" s="3" t="str">
        <f>"20200813513"</f>
        <v>20200813513</v>
      </c>
      <c r="B1036" s="3">
        <v>58.4</v>
      </c>
    </row>
    <row r="1037" ht="15.6" spans="1:2">
      <c r="A1037" s="3" t="str">
        <f>"20200813514"</f>
        <v>20200813514</v>
      </c>
      <c r="B1037" s="3" t="s">
        <v>3</v>
      </c>
    </row>
    <row r="1038" ht="15.6" spans="1:2">
      <c r="A1038" s="3" t="str">
        <f>"20200813515"</f>
        <v>20200813515</v>
      </c>
      <c r="B1038" s="3">
        <v>60.7</v>
      </c>
    </row>
    <row r="1039" ht="15.6" spans="1:2">
      <c r="A1039" s="3" t="str">
        <f>"20200813516"</f>
        <v>20200813516</v>
      </c>
      <c r="B1039" s="3" t="s">
        <v>3</v>
      </c>
    </row>
    <row r="1040" ht="15.6" spans="1:2">
      <c r="A1040" s="3" t="str">
        <f>"20200813517"</f>
        <v>20200813517</v>
      </c>
      <c r="B1040" s="3">
        <v>49</v>
      </c>
    </row>
    <row r="1041" ht="15.6" spans="1:2">
      <c r="A1041" s="3" t="str">
        <f>"20200813518"</f>
        <v>20200813518</v>
      </c>
      <c r="B1041" s="3" t="s">
        <v>3</v>
      </c>
    </row>
    <row r="1042" ht="15.6" spans="1:2">
      <c r="A1042" s="3" t="str">
        <f>"20200813519"</f>
        <v>20200813519</v>
      </c>
      <c r="B1042" s="3">
        <v>50.4</v>
      </c>
    </row>
    <row r="1043" ht="15.6" spans="1:2">
      <c r="A1043" s="3" t="str">
        <f>"20200813520"</f>
        <v>20200813520</v>
      </c>
      <c r="B1043" s="3">
        <v>39.2</v>
      </c>
    </row>
    <row r="1044" ht="15.6" spans="1:2">
      <c r="A1044" s="3" t="str">
        <f>"20200813521"</f>
        <v>20200813521</v>
      </c>
      <c r="B1044" s="3" t="s">
        <v>3</v>
      </c>
    </row>
    <row r="1045" ht="15.6" spans="1:2">
      <c r="A1045" s="3" t="str">
        <f>"20200813522"</f>
        <v>20200813522</v>
      </c>
      <c r="B1045" s="3" t="s">
        <v>3</v>
      </c>
    </row>
    <row r="1046" ht="15.6" spans="1:2">
      <c r="A1046" s="3" t="str">
        <f>"20200813523"</f>
        <v>20200813523</v>
      </c>
      <c r="B1046" s="3">
        <v>55.9</v>
      </c>
    </row>
    <row r="1047" ht="15.6" spans="1:2">
      <c r="A1047" s="3" t="str">
        <f>"20200813524"</f>
        <v>20200813524</v>
      </c>
      <c r="B1047" s="3" t="s">
        <v>3</v>
      </c>
    </row>
    <row r="1048" ht="15.6" spans="1:2">
      <c r="A1048" s="3" t="str">
        <f>"20200813525"</f>
        <v>20200813525</v>
      </c>
      <c r="B1048" s="3">
        <v>67.3</v>
      </c>
    </row>
    <row r="1049" ht="15.6" spans="1:2">
      <c r="A1049" s="3" t="str">
        <f>"20200813526"</f>
        <v>20200813526</v>
      </c>
      <c r="B1049" s="3">
        <v>47.1</v>
      </c>
    </row>
    <row r="1050" ht="15.6" spans="1:2">
      <c r="A1050" s="3" t="str">
        <f>"20200813527"</f>
        <v>20200813527</v>
      </c>
      <c r="B1050" s="3">
        <v>66.2</v>
      </c>
    </row>
    <row r="1051" ht="15.6" spans="1:2">
      <c r="A1051" s="3" t="str">
        <f>"20200813528"</f>
        <v>20200813528</v>
      </c>
      <c r="B1051" s="3">
        <v>64.3</v>
      </c>
    </row>
    <row r="1052" ht="15.6" spans="1:2">
      <c r="A1052" s="3" t="str">
        <f>"20200813529"</f>
        <v>20200813529</v>
      </c>
      <c r="B1052" s="3" t="s">
        <v>3</v>
      </c>
    </row>
    <row r="1053" ht="15.6" spans="1:2">
      <c r="A1053" s="3" t="str">
        <f>"20200813530"</f>
        <v>20200813530</v>
      </c>
      <c r="B1053" s="3">
        <v>51.7</v>
      </c>
    </row>
    <row r="1054" ht="15.6" spans="1:2">
      <c r="A1054" s="3" t="str">
        <f>"20200823601"</f>
        <v>20200823601</v>
      </c>
      <c r="B1054" s="3" t="s">
        <v>3</v>
      </c>
    </row>
    <row r="1055" ht="15.6" spans="1:2">
      <c r="A1055" s="3" t="str">
        <f>"20200823602"</f>
        <v>20200823602</v>
      </c>
      <c r="B1055" s="3">
        <v>65.7</v>
      </c>
    </row>
    <row r="1056" ht="15.6" spans="1:2">
      <c r="A1056" s="3" t="str">
        <f>"20200823603"</f>
        <v>20200823603</v>
      </c>
      <c r="B1056" s="3" t="s">
        <v>3</v>
      </c>
    </row>
    <row r="1057" ht="15.6" spans="1:2">
      <c r="A1057" s="3" t="str">
        <f>"20200823604"</f>
        <v>20200823604</v>
      </c>
      <c r="B1057" s="3">
        <v>55.4</v>
      </c>
    </row>
    <row r="1058" ht="15.6" spans="1:2">
      <c r="A1058" s="3" t="str">
        <f>"20200823605"</f>
        <v>20200823605</v>
      </c>
      <c r="B1058" s="3" t="s">
        <v>3</v>
      </c>
    </row>
    <row r="1059" ht="15.6" spans="1:2">
      <c r="A1059" s="3" t="str">
        <f>"20200823606"</f>
        <v>20200823606</v>
      </c>
      <c r="B1059" s="3">
        <v>65.6</v>
      </c>
    </row>
    <row r="1060" ht="15.6" spans="1:2">
      <c r="A1060" s="3" t="str">
        <f>"20200823607"</f>
        <v>20200823607</v>
      </c>
      <c r="B1060" s="3">
        <v>48.3</v>
      </c>
    </row>
    <row r="1061" ht="15.6" spans="1:2">
      <c r="A1061" s="3" t="str">
        <f>"20200823608"</f>
        <v>20200823608</v>
      </c>
      <c r="B1061" s="3" t="s">
        <v>3</v>
      </c>
    </row>
    <row r="1062" ht="15.6" spans="1:2">
      <c r="A1062" s="3" t="str">
        <f>"20200823609"</f>
        <v>20200823609</v>
      </c>
      <c r="B1062" s="3">
        <v>64.8</v>
      </c>
    </row>
    <row r="1063" ht="15.6" spans="1:2">
      <c r="A1063" s="3" t="str">
        <f>"20200823610"</f>
        <v>20200823610</v>
      </c>
      <c r="B1063" s="3" t="s">
        <v>3</v>
      </c>
    </row>
    <row r="1064" ht="15.6" spans="1:2">
      <c r="A1064" s="3" t="str">
        <f>"20200823611"</f>
        <v>20200823611</v>
      </c>
      <c r="B1064" s="3" t="s">
        <v>3</v>
      </c>
    </row>
    <row r="1065" ht="15.6" spans="1:2">
      <c r="A1065" s="3" t="str">
        <f>"20200823612"</f>
        <v>20200823612</v>
      </c>
      <c r="B1065" s="3" t="s">
        <v>3</v>
      </c>
    </row>
    <row r="1066" ht="15.6" spans="1:2">
      <c r="A1066" s="3" t="str">
        <f>"20200823613"</f>
        <v>20200823613</v>
      </c>
      <c r="B1066" s="3">
        <v>59.2</v>
      </c>
    </row>
    <row r="1067" ht="15.6" spans="1:2">
      <c r="A1067" s="3" t="str">
        <f>"20200823614"</f>
        <v>20200823614</v>
      </c>
      <c r="B1067" s="3" t="s">
        <v>3</v>
      </c>
    </row>
    <row r="1068" ht="15.6" spans="1:2">
      <c r="A1068" s="3" t="str">
        <f>"20200823615"</f>
        <v>20200823615</v>
      </c>
      <c r="B1068" s="3">
        <v>58.3</v>
      </c>
    </row>
    <row r="1069" ht="15.6" spans="1:2">
      <c r="A1069" s="3" t="str">
        <f>"20200823616"</f>
        <v>20200823616</v>
      </c>
      <c r="B1069" s="3">
        <v>49.7</v>
      </c>
    </row>
    <row r="1070" ht="15.6" spans="1:2">
      <c r="A1070" s="3" t="str">
        <f>"20200823617"</f>
        <v>20200823617</v>
      </c>
      <c r="B1070" s="3">
        <v>51</v>
      </c>
    </row>
    <row r="1071" ht="15.6" spans="1:2">
      <c r="A1071" s="3" t="str">
        <f>"20200823618"</f>
        <v>20200823618</v>
      </c>
      <c r="B1071" s="3" t="s">
        <v>3</v>
      </c>
    </row>
    <row r="1072" ht="15.6" spans="1:2">
      <c r="A1072" s="3" t="str">
        <f>"20200823619"</f>
        <v>20200823619</v>
      </c>
      <c r="B1072" s="3" t="s">
        <v>3</v>
      </c>
    </row>
    <row r="1073" ht="15.6" spans="1:2">
      <c r="A1073" s="3" t="str">
        <f>"20200823620"</f>
        <v>20200823620</v>
      </c>
      <c r="B1073" s="3">
        <v>56.3</v>
      </c>
    </row>
    <row r="1074" ht="15.6" spans="1:2">
      <c r="A1074" s="3" t="str">
        <f>"20200823621"</f>
        <v>20200823621</v>
      </c>
      <c r="B1074" s="3" t="s">
        <v>3</v>
      </c>
    </row>
    <row r="1075" ht="15.6" spans="1:2">
      <c r="A1075" s="3" t="str">
        <f>"20200823622"</f>
        <v>20200823622</v>
      </c>
      <c r="B1075" s="3" t="s">
        <v>3</v>
      </c>
    </row>
    <row r="1076" ht="15.6" spans="1:2">
      <c r="A1076" s="3" t="str">
        <f>"20200823623"</f>
        <v>20200823623</v>
      </c>
      <c r="B1076" s="3">
        <v>49.7</v>
      </c>
    </row>
    <row r="1077" ht="15.6" spans="1:2">
      <c r="A1077" s="3" t="str">
        <f>"20200823624"</f>
        <v>20200823624</v>
      </c>
      <c r="B1077" s="3" t="s">
        <v>3</v>
      </c>
    </row>
    <row r="1078" ht="15.6" spans="1:2">
      <c r="A1078" s="3" t="str">
        <f>"20200823625"</f>
        <v>20200823625</v>
      </c>
      <c r="B1078" s="3">
        <v>46.3</v>
      </c>
    </row>
    <row r="1079" ht="15.6" spans="1:2">
      <c r="A1079" s="3" t="str">
        <f>"20200823626"</f>
        <v>20200823626</v>
      </c>
      <c r="B1079" s="3">
        <v>67.8</v>
      </c>
    </row>
    <row r="1080" ht="15.6" spans="1:2">
      <c r="A1080" s="3" t="str">
        <f>"20200823627"</f>
        <v>20200823627</v>
      </c>
      <c r="B1080" s="3">
        <v>71.9</v>
      </c>
    </row>
    <row r="1081" ht="15.6" spans="1:2">
      <c r="A1081" s="3" t="str">
        <f>"20200823628"</f>
        <v>20200823628</v>
      </c>
      <c r="B1081" s="3">
        <v>69.7</v>
      </c>
    </row>
    <row r="1082" ht="15.6" spans="1:2">
      <c r="A1082" s="3" t="str">
        <f>"20200823629"</f>
        <v>20200823629</v>
      </c>
      <c r="B1082" s="3">
        <v>50.5</v>
      </c>
    </row>
    <row r="1083" ht="15.6" spans="1:2">
      <c r="A1083" s="3" t="str">
        <f>"20200823630"</f>
        <v>20200823630</v>
      </c>
      <c r="B1083" s="3" t="s">
        <v>3</v>
      </c>
    </row>
    <row r="1084" ht="15.6" spans="1:2">
      <c r="A1084" s="3" t="str">
        <f>"20200823701"</f>
        <v>20200823701</v>
      </c>
      <c r="B1084" s="3">
        <v>60.5</v>
      </c>
    </row>
    <row r="1085" ht="15.6" spans="1:2">
      <c r="A1085" s="3" t="str">
        <f>"20200823702"</f>
        <v>20200823702</v>
      </c>
      <c r="B1085" s="3" t="s">
        <v>3</v>
      </c>
    </row>
    <row r="1086" ht="15.6" spans="1:2">
      <c r="A1086" s="3" t="str">
        <f>"20200823703"</f>
        <v>20200823703</v>
      </c>
      <c r="B1086" s="3" t="s">
        <v>3</v>
      </c>
    </row>
    <row r="1087" ht="15.6" spans="1:2">
      <c r="A1087" s="3" t="str">
        <f>"20200823704"</f>
        <v>20200823704</v>
      </c>
      <c r="B1087" s="3" t="s">
        <v>3</v>
      </c>
    </row>
    <row r="1088" ht="15.6" spans="1:2">
      <c r="A1088" s="3" t="str">
        <f>"20200823705"</f>
        <v>20200823705</v>
      </c>
      <c r="B1088" s="3" t="s">
        <v>3</v>
      </c>
    </row>
    <row r="1089" ht="15.6" spans="1:2">
      <c r="A1089" s="3" t="str">
        <f>"20200823706"</f>
        <v>20200823706</v>
      </c>
      <c r="B1089" s="3" t="s">
        <v>3</v>
      </c>
    </row>
    <row r="1090" ht="15.6" spans="1:2">
      <c r="A1090" s="3" t="str">
        <f>"20200823707"</f>
        <v>20200823707</v>
      </c>
      <c r="B1090" s="3">
        <v>63.2</v>
      </c>
    </row>
    <row r="1091" ht="15.6" spans="1:2">
      <c r="A1091" s="3" t="str">
        <f>"20200823708"</f>
        <v>20200823708</v>
      </c>
      <c r="B1091" s="3" t="s">
        <v>3</v>
      </c>
    </row>
    <row r="1092" ht="15.6" spans="1:2">
      <c r="A1092" s="3" t="str">
        <f>"20200823709"</f>
        <v>20200823709</v>
      </c>
      <c r="B1092" s="3">
        <v>67</v>
      </c>
    </row>
    <row r="1093" ht="15.6" spans="1:2">
      <c r="A1093" s="3" t="str">
        <f>"20200823710"</f>
        <v>20200823710</v>
      </c>
      <c r="B1093" s="3">
        <v>52.8</v>
      </c>
    </row>
    <row r="1094" ht="15.6" spans="1:2">
      <c r="A1094" s="3" t="str">
        <f>"20200823711"</f>
        <v>20200823711</v>
      </c>
      <c r="B1094" s="3">
        <v>73.6</v>
      </c>
    </row>
    <row r="1095" ht="15.6" spans="1:2">
      <c r="A1095" s="3" t="str">
        <f>"20200823712"</f>
        <v>20200823712</v>
      </c>
      <c r="B1095" s="3">
        <v>59</v>
      </c>
    </row>
    <row r="1096" ht="15.6" spans="1:2">
      <c r="A1096" s="3" t="str">
        <f>"20200823713"</f>
        <v>20200823713</v>
      </c>
      <c r="B1096" s="3">
        <v>46.3</v>
      </c>
    </row>
    <row r="1097" ht="15.6" spans="1:2">
      <c r="A1097" s="3" t="str">
        <f>"20200823714"</f>
        <v>20200823714</v>
      </c>
      <c r="B1097" s="3" t="s">
        <v>3</v>
      </c>
    </row>
    <row r="1098" ht="15.6" spans="1:2">
      <c r="A1098" s="3" t="str">
        <f>"20200823715"</f>
        <v>20200823715</v>
      </c>
      <c r="B1098" s="3" t="s">
        <v>3</v>
      </c>
    </row>
    <row r="1099" ht="15.6" spans="1:2">
      <c r="A1099" s="3" t="str">
        <f>"20200823716"</f>
        <v>20200823716</v>
      </c>
      <c r="B1099" s="3" t="s">
        <v>3</v>
      </c>
    </row>
    <row r="1100" ht="15.6" spans="1:2">
      <c r="A1100" s="3" t="str">
        <f>"20200823717"</f>
        <v>20200823717</v>
      </c>
      <c r="B1100" s="3">
        <v>67</v>
      </c>
    </row>
    <row r="1101" ht="15.6" spans="1:2">
      <c r="A1101" s="3" t="str">
        <f>"20200823718"</f>
        <v>20200823718</v>
      </c>
      <c r="B1101" s="3" t="s">
        <v>3</v>
      </c>
    </row>
    <row r="1102" ht="15.6" spans="1:2">
      <c r="A1102" s="3" t="str">
        <f>"20200823719"</f>
        <v>20200823719</v>
      </c>
      <c r="B1102" s="3">
        <v>45.4</v>
      </c>
    </row>
    <row r="1103" ht="15.6" spans="1:2">
      <c r="A1103" s="3" t="str">
        <f>"20200823720"</f>
        <v>20200823720</v>
      </c>
      <c r="B1103" s="3">
        <v>40.8</v>
      </c>
    </row>
    <row r="1104" ht="15.6" spans="1:2">
      <c r="A1104" s="3" t="str">
        <f>"20200823721"</f>
        <v>20200823721</v>
      </c>
      <c r="B1104" s="3" t="s">
        <v>3</v>
      </c>
    </row>
    <row r="1105" ht="15.6" spans="1:2">
      <c r="A1105" s="3" t="str">
        <f>"20200823722"</f>
        <v>20200823722</v>
      </c>
      <c r="B1105" s="3" t="s">
        <v>3</v>
      </c>
    </row>
    <row r="1106" ht="15.6" spans="1:2">
      <c r="A1106" s="3" t="str">
        <f>"20200823723"</f>
        <v>20200823723</v>
      </c>
      <c r="B1106" s="3" t="s">
        <v>3</v>
      </c>
    </row>
    <row r="1107" ht="15.6" spans="1:2">
      <c r="A1107" s="3" t="str">
        <f>"20200823724"</f>
        <v>20200823724</v>
      </c>
      <c r="B1107" s="3">
        <v>48.1</v>
      </c>
    </row>
    <row r="1108" ht="15.6" spans="1:2">
      <c r="A1108" s="3" t="str">
        <f>"20200823725"</f>
        <v>20200823725</v>
      </c>
      <c r="B1108" s="3" t="s">
        <v>3</v>
      </c>
    </row>
    <row r="1109" ht="15.6" spans="1:2">
      <c r="A1109" s="3" t="str">
        <f>"20200823726"</f>
        <v>20200823726</v>
      </c>
      <c r="B1109" s="3" t="s">
        <v>3</v>
      </c>
    </row>
    <row r="1110" ht="15.6" spans="1:2">
      <c r="A1110" s="3" t="str">
        <f>"20200823727"</f>
        <v>20200823727</v>
      </c>
      <c r="B1110" s="3">
        <v>50.7</v>
      </c>
    </row>
    <row r="1111" ht="15.6" spans="1:2">
      <c r="A1111" s="3" t="str">
        <f>"20200823728"</f>
        <v>20200823728</v>
      </c>
      <c r="B1111" s="3" t="s">
        <v>3</v>
      </c>
    </row>
    <row r="1112" ht="15.6" spans="1:2">
      <c r="A1112" s="3" t="str">
        <f>"20200823729"</f>
        <v>20200823729</v>
      </c>
      <c r="B1112" s="3" t="s">
        <v>3</v>
      </c>
    </row>
    <row r="1113" ht="15.6" spans="1:2">
      <c r="A1113" s="3" t="str">
        <f>"20200823730"</f>
        <v>20200823730</v>
      </c>
      <c r="B1113" s="3" t="s">
        <v>3</v>
      </c>
    </row>
    <row r="1114" ht="15.6" spans="1:2">
      <c r="A1114" s="3" t="str">
        <f>"20200823801"</f>
        <v>20200823801</v>
      </c>
      <c r="B1114" s="3">
        <v>60.3</v>
      </c>
    </row>
    <row r="1115" ht="15.6" spans="1:2">
      <c r="A1115" s="3" t="str">
        <f>"20200823802"</f>
        <v>20200823802</v>
      </c>
      <c r="B1115" s="3">
        <v>61.9</v>
      </c>
    </row>
    <row r="1116" ht="15.6" spans="1:2">
      <c r="A1116" s="3" t="str">
        <f>"20200823803"</f>
        <v>20200823803</v>
      </c>
      <c r="B1116" s="3">
        <v>51.9</v>
      </c>
    </row>
    <row r="1117" ht="15.6" spans="1:2">
      <c r="A1117" s="3" t="str">
        <f>"20200823804"</f>
        <v>20200823804</v>
      </c>
      <c r="B1117" s="3" t="s">
        <v>3</v>
      </c>
    </row>
    <row r="1118" ht="15.6" spans="1:2">
      <c r="A1118" s="3" t="str">
        <f>"20200823805"</f>
        <v>20200823805</v>
      </c>
      <c r="B1118" s="3">
        <v>53.3</v>
      </c>
    </row>
    <row r="1119" ht="15.6" spans="1:2">
      <c r="A1119" s="3" t="str">
        <f>"20200823806"</f>
        <v>20200823806</v>
      </c>
      <c r="B1119" s="3">
        <v>44</v>
      </c>
    </row>
    <row r="1120" ht="15.6" spans="1:2">
      <c r="A1120" s="3" t="str">
        <f>"20200823807"</f>
        <v>20200823807</v>
      </c>
      <c r="B1120" s="3" t="s">
        <v>3</v>
      </c>
    </row>
    <row r="1121" ht="15.6" spans="1:2">
      <c r="A1121" s="3" t="str">
        <f>"20200823808"</f>
        <v>20200823808</v>
      </c>
      <c r="B1121" s="3">
        <v>49.2</v>
      </c>
    </row>
    <row r="1122" ht="15.6" spans="1:2">
      <c r="A1122" s="3" t="str">
        <f>"20200823809"</f>
        <v>20200823809</v>
      </c>
      <c r="B1122" s="3" t="s">
        <v>3</v>
      </c>
    </row>
    <row r="1123" ht="15.6" spans="1:2">
      <c r="A1123" s="3" t="str">
        <f>"20200823810"</f>
        <v>20200823810</v>
      </c>
      <c r="B1123" s="3" t="s">
        <v>3</v>
      </c>
    </row>
    <row r="1124" ht="15.6" spans="1:2">
      <c r="A1124" s="3" t="str">
        <f>"20200823811"</f>
        <v>20200823811</v>
      </c>
      <c r="B1124" s="3">
        <v>62.8</v>
      </c>
    </row>
    <row r="1125" ht="15.6" spans="1:2">
      <c r="A1125" s="3" t="str">
        <f>"20200823812"</f>
        <v>20200823812</v>
      </c>
      <c r="B1125" s="3" t="s">
        <v>3</v>
      </c>
    </row>
    <row r="1126" ht="15.6" spans="1:2">
      <c r="A1126" s="3" t="str">
        <f>"20200823813"</f>
        <v>20200823813</v>
      </c>
      <c r="B1126" s="3">
        <v>71.8</v>
      </c>
    </row>
    <row r="1127" ht="15.6" spans="1:2">
      <c r="A1127" s="3" t="str">
        <f>"20200823814"</f>
        <v>20200823814</v>
      </c>
      <c r="B1127" s="3">
        <v>49.6</v>
      </c>
    </row>
    <row r="1128" ht="15.6" spans="1:2">
      <c r="A1128" s="3" t="str">
        <f>"20200823815"</f>
        <v>20200823815</v>
      </c>
      <c r="B1128" s="3">
        <v>54.1</v>
      </c>
    </row>
    <row r="1129" ht="15.6" spans="1:2">
      <c r="A1129" s="3" t="str">
        <f>"20200823816"</f>
        <v>20200823816</v>
      </c>
      <c r="B1129" s="3">
        <v>57.9</v>
      </c>
    </row>
    <row r="1130" ht="15.6" spans="1:2">
      <c r="A1130" s="3" t="str">
        <f>"20200823817"</f>
        <v>20200823817</v>
      </c>
      <c r="B1130" s="3">
        <v>66.2</v>
      </c>
    </row>
    <row r="1131" ht="15.6" spans="1:2">
      <c r="A1131" s="3" t="str">
        <f>"20200823818"</f>
        <v>20200823818</v>
      </c>
      <c r="B1131" s="3">
        <v>71.2</v>
      </c>
    </row>
    <row r="1132" ht="15.6" spans="1:2">
      <c r="A1132" s="3" t="str">
        <f>"20200823819"</f>
        <v>20200823819</v>
      </c>
      <c r="B1132" s="3" t="s">
        <v>3</v>
      </c>
    </row>
    <row r="1133" ht="15.6" spans="1:2">
      <c r="A1133" s="3" t="str">
        <f>"20200823820"</f>
        <v>20200823820</v>
      </c>
      <c r="B1133" s="3">
        <v>48.1</v>
      </c>
    </row>
    <row r="1134" ht="15.6" spans="1:2">
      <c r="A1134" s="3" t="str">
        <f>"20200823821"</f>
        <v>20200823821</v>
      </c>
      <c r="B1134" s="3">
        <v>52.5</v>
      </c>
    </row>
    <row r="1135" ht="15.6" spans="1:2">
      <c r="A1135" s="3" t="str">
        <f>"20200823822"</f>
        <v>20200823822</v>
      </c>
      <c r="B1135" s="3">
        <v>62.1</v>
      </c>
    </row>
    <row r="1136" ht="15.6" spans="1:2">
      <c r="A1136" s="3" t="str">
        <f>"20200823823"</f>
        <v>20200823823</v>
      </c>
      <c r="B1136" s="3" t="s">
        <v>3</v>
      </c>
    </row>
    <row r="1137" ht="15.6" spans="1:2">
      <c r="A1137" s="3" t="str">
        <f>"20200823824"</f>
        <v>20200823824</v>
      </c>
      <c r="B1137" s="3">
        <v>42.4</v>
      </c>
    </row>
    <row r="1138" ht="15.6" spans="1:2">
      <c r="A1138" s="3" t="str">
        <f>"20200823825"</f>
        <v>20200823825</v>
      </c>
      <c r="B1138" s="3" t="s">
        <v>3</v>
      </c>
    </row>
    <row r="1139" ht="15.6" spans="1:2">
      <c r="A1139" s="3" t="str">
        <f>"20200823826"</f>
        <v>20200823826</v>
      </c>
      <c r="B1139" s="3" t="s">
        <v>3</v>
      </c>
    </row>
    <row r="1140" ht="15.6" spans="1:2">
      <c r="A1140" s="3" t="str">
        <f>"20200823827"</f>
        <v>20200823827</v>
      </c>
      <c r="B1140" s="3">
        <v>69.9</v>
      </c>
    </row>
    <row r="1141" ht="15.6" spans="1:2">
      <c r="A1141" s="3" t="str">
        <f>"20200823828"</f>
        <v>20200823828</v>
      </c>
      <c r="B1141" s="3" t="s">
        <v>3</v>
      </c>
    </row>
    <row r="1142" ht="15.6" spans="1:2">
      <c r="A1142" s="3" t="str">
        <f>"20200823829"</f>
        <v>20200823829</v>
      </c>
      <c r="B1142" s="3" t="s">
        <v>3</v>
      </c>
    </row>
    <row r="1143" ht="15.6" spans="1:2">
      <c r="A1143" s="3" t="str">
        <f>"20200823830"</f>
        <v>20200823830</v>
      </c>
      <c r="B1143" s="3">
        <v>49.8</v>
      </c>
    </row>
    <row r="1144" ht="15.6" spans="1:2">
      <c r="A1144" s="3" t="str">
        <f>"20200823901"</f>
        <v>20200823901</v>
      </c>
      <c r="B1144" s="3" t="s">
        <v>3</v>
      </c>
    </row>
    <row r="1145" ht="15.6" spans="1:2">
      <c r="A1145" s="3" t="str">
        <f>"20200823902"</f>
        <v>20200823902</v>
      </c>
      <c r="B1145" s="3">
        <v>64.7</v>
      </c>
    </row>
    <row r="1146" ht="15.6" spans="1:2">
      <c r="A1146" s="3" t="str">
        <f>"20200823903"</f>
        <v>20200823903</v>
      </c>
      <c r="B1146" s="3" t="s">
        <v>3</v>
      </c>
    </row>
    <row r="1147" ht="15.6" spans="1:2">
      <c r="A1147" s="3" t="str">
        <f>"20200823904"</f>
        <v>20200823904</v>
      </c>
      <c r="B1147" s="3" t="s">
        <v>3</v>
      </c>
    </row>
    <row r="1148" ht="15.6" spans="1:2">
      <c r="A1148" s="3" t="str">
        <f>"20200823905"</f>
        <v>20200823905</v>
      </c>
      <c r="B1148" s="3">
        <v>51.1</v>
      </c>
    </row>
    <row r="1149" ht="15.6" spans="1:2">
      <c r="A1149" s="3" t="str">
        <f>"20200823906"</f>
        <v>20200823906</v>
      </c>
      <c r="B1149" s="3" t="s">
        <v>3</v>
      </c>
    </row>
    <row r="1150" ht="15.6" spans="1:2">
      <c r="A1150" s="3" t="str">
        <f>"20200823907"</f>
        <v>20200823907</v>
      </c>
      <c r="B1150" s="3">
        <v>43.1</v>
      </c>
    </row>
    <row r="1151" ht="15.6" spans="1:2">
      <c r="A1151" s="3" t="str">
        <f>"20200823908"</f>
        <v>20200823908</v>
      </c>
      <c r="B1151" s="3">
        <v>58.9</v>
      </c>
    </row>
    <row r="1152" ht="15.6" spans="1:2">
      <c r="A1152" s="3" t="str">
        <f>"20200823909"</f>
        <v>20200823909</v>
      </c>
      <c r="B1152" s="3" t="s">
        <v>3</v>
      </c>
    </row>
    <row r="1153" ht="15.6" spans="1:2">
      <c r="A1153" s="3" t="str">
        <f>"20200823910"</f>
        <v>20200823910</v>
      </c>
      <c r="B1153" s="3">
        <v>70</v>
      </c>
    </row>
    <row r="1154" ht="15.6" spans="1:2">
      <c r="A1154" s="3" t="str">
        <f>"20200823911"</f>
        <v>20200823911</v>
      </c>
      <c r="B1154" s="3" t="s">
        <v>3</v>
      </c>
    </row>
    <row r="1155" ht="15.6" spans="1:2">
      <c r="A1155" s="3" t="str">
        <f>"20200823912"</f>
        <v>20200823912</v>
      </c>
      <c r="B1155" s="3" t="s">
        <v>3</v>
      </c>
    </row>
    <row r="1156" ht="15.6" spans="1:2">
      <c r="A1156" s="3" t="str">
        <f>"20200823913"</f>
        <v>20200823913</v>
      </c>
      <c r="B1156" s="3" t="s">
        <v>3</v>
      </c>
    </row>
    <row r="1157" ht="15.6" spans="1:2">
      <c r="A1157" s="3" t="str">
        <f>"20200823914"</f>
        <v>20200823914</v>
      </c>
      <c r="B1157" s="3">
        <v>42.6</v>
      </c>
    </row>
    <row r="1158" ht="15.6" spans="1:2">
      <c r="A1158" s="3" t="str">
        <f>"20200823915"</f>
        <v>20200823915</v>
      </c>
      <c r="B1158" s="3">
        <v>58.3</v>
      </c>
    </row>
    <row r="1159" ht="15.6" spans="1:2">
      <c r="A1159" s="3" t="str">
        <f>"20200823916"</f>
        <v>20200823916</v>
      </c>
      <c r="B1159" s="3">
        <v>47.7</v>
      </c>
    </row>
    <row r="1160" ht="15.6" spans="1:2">
      <c r="A1160" s="3" t="str">
        <f>"20200823917"</f>
        <v>20200823917</v>
      </c>
      <c r="B1160" s="3">
        <v>53.9</v>
      </c>
    </row>
    <row r="1161" ht="15.6" spans="1:2">
      <c r="A1161" s="3" t="str">
        <f>"20200823918"</f>
        <v>20200823918</v>
      </c>
      <c r="B1161" s="3">
        <v>71.4</v>
      </c>
    </row>
    <row r="1162" ht="15.6" spans="1:2">
      <c r="A1162" s="3" t="str">
        <f>"20200823919"</f>
        <v>20200823919</v>
      </c>
      <c r="B1162" s="3">
        <v>46.8</v>
      </c>
    </row>
    <row r="1163" ht="15.6" spans="1:2">
      <c r="A1163" s="3" t="str">
        <f>"20200823920"</f>
        <v>20200823920</v>
      </c>
      <c r="B1163" s="3">
        <v>52.5</v>
      </c>
    </row>
    <row r="1164" ht="15.6" spans="1:2">
      <c r="A1164" s="3" t="str">
        <f>"20200823921"</f>
        <v>20200823921</v>
      </c>
      <c r="B1164" s="3">
        <v>53.2</v>
      </c>
    </row>
    <row r="1165" ht="15.6" spans="1:2">
      <c r="A1165" s="3" t="str">
        <f>"20200823922"</f>
        <v>20200823922</v>
      </c>
      <c r="B1165" s="3">
        <v>58.3</v>
      </c>
    </row>
    <row r="1166" ht="15.6" spans="1:2">
      <c r="A1166" s="3" t="str">
        <f>"20200823923"</f>
        <v>20200823923</v>
      </c>
      <c r="B1166" s="3">
        <v>49.7</v>
      </c>
    </row>
    <row r="1167" ht="15.6" spans="1:2">
      <c r="A1167" s="3" t="str">
        <f>"20200823924"</f>
        <v>20200823924</v>
      </c>
      <c r="B1167" s="3">
        <v>64.1</v>
      </c>
    </row>
    <row r="1168" ht="15.6" spans="1:2">
      <c r="A1168" s="3" t="str">
        <f>"20200823925"</f>
        <v>20200823925</v>
      </c>
      <c r="B1168" s="3" t="s">
        <v>3</v>
      </c>
    </row>
    <row r="1169" ht="15.6" spans="1:2">
      <c r="A1169" s="3" t="str">
        <f>"20200823926"</f>
        <v>20200823926</v>
      </c>
      <c r="B1169" s="3">
        <v>51.9</v>
      </c>
    </row>
    <row r="1170" ht="15.6" spans="1:2">
      <c r="A1170" s="3" t="str">
        <f>"20200823927"</f>
        <v>20200823927</v>
      </c>
      <c r="B1170" s="3" t="s">
        <v>3</v>
      </c>
    </row>
    <row r="1171" ht="15.6" spans="1:2">
      <c r="A1171" s="3" t="str">
        <f>"20200823928"</f>
        <v>20200823928</v>
      </c>
      <c r="B1171" s="3" t="s">
        <v>3</v>
      </c>
    </row>
    <row r="1172" ht="15.6" spans="1:2">
      <c r="A1172" s="3" t="str">
        <f>"20200823929"</f>
        <v>20200823929</v>
      </c>
      <c r="B1172" s="3">
        <v>58.8</v>
      </c>
    </row>
    <row r="1173" ht="15.6" spans="1:2">
      <c r="A1173" s="3" t="str">
        <f>"20200823930"</f>
        <v>20200823930</v>
      </c>
      <c r="B1173" s="3">
        <v>50.8</v>
      </c>
    </row>
    <row r="1174" ht="15.6" spans="1:2">
      <c r="A1174" s="3" t="str">
        <f>"20200824001"</f>
        <v>20200824001</v>
      </c>
      <c r="B1174" s="3" t="s">
        <v>3</v>
      </c>
    </row>
    <row r="1175" ht="15.6" spans="1:2">
      <c r="A1175" s="3" t="str">
        <f>"20200824002"</f>
        <v>20200824002</v>
      </c>
      <c r="B1175" s="3">
        <v>48.2</v>
      </c>
    </row>
    <row r="1176" ht="15.6" spans="1:2">
      <c r="A1176" s="3" t="str">
        <f>"20200824003"</f>
        <v>20200824003</v>
      </c>
      <c r="B1176" s="3" t="s">
        <v>3</v>
      </c>
    </row>
    <row r="1177" ht="15.6" spans="1:2">
      <c r="A1177" s="3" t="str">
        <f>"20200824004"</f>
        <v>20200824004</v>
      </c>
      <c r="B1177" s="3">
        <v>57.6</v>
      </c>
    </row>
    <row r="1178" ht="15.6" spans="1:2">
      <c r="A1178" s="3" t="str">
        <f>"20200824005"</f>
        <v>20200824005</v>
      </c>
      <c r="B1178" s="3" t="s">
        <v>3</v>
      </c>
    </row>
    <row r="1179" ht="15.6" spans="1:2">
      <c r="A1179" s="3" t="str">
        <f>"20200824006"</f>
        <v>20200824006</v>
      </c>
      <c r="B1179" s="3">
        <v>47.7</v>
      </c>
    </row>
    <row r="1180" ht="15.6" spans="1:2">
      <c r="A1180" s="3" t="str">
        <f>"20200824007"</f>
        <v>20200824007</v>
      </c>
      <c r="B1180" s="3">
        <v>39.5</v>
      </c>
    </row>
    <row r="1181" ht="15.6" spans="1:2">
      <c r="A1181" s="3" t="str">
        <f>"20200824008"</f>
        <v>20200824008</v>
      </c>
      <c r="B1181" s="3">
        <v>59.5</v>
      </c>
    </row>
    <row r="1182" ht="15.6" spans="1:2">
      <c r="A1182" s="3" t="str">
        <f>"20200824009"</f>
        <v>20200824009</v>
      </c>
      <c r="B1182" s="3">
        <v>54</v>
      </c>
    </row>
    <row r="1183" ht="15.6" spans="1:2">
      <c r="A1183" s="3" t="str">
        <f>"20200824010"</f>
        <v>20200824010</v>
      </c>
      <c r="B1183" s="3" t="s">
        <v>3</v>
      </c>
    </row>
    <row r="1184" ht="15.6" spans="1:2">
      <c r="A1184" s="3" t="str">
        <f>"20200824011"</f>
        <v>20200824011</v>
      </c>
      <c r="B1184" s="3" t="s">
        <v>3</v>
      </c>
    </row>
    <row r="1185" ht="15.6" spans="1:2">
      <c r="A1185" s="3" t="str">
        <f>"20200824012"</f>
        <v>20200824012</v>
      </c>
      <c r="B1185" s="3">
        <v>64</v>
      </c>
    </row>
    <row r="1186" ht="15.6" spans="1:2">
      <c r="A1186" s="3" t="str">
        <f>"20200824013"</f>
        <v>20200824013</v>
      </c>
      <c r="B1186" s="3" t="s">
        <v>3</v>
      </c>
    </row>
    <row r="1187" ht="15.6" spans="1:2">
      <c r="A1187" s="3" t="str">
        <f>"20200824014"</f>
        <v>20200824014</v>
      </c>
      <c r="B1187" s="3">
        <v>59.1</v>
      </c>
    </row>
    <row r="1188" ht="15.6" spans="1:2">
      <c r="A1188" s="3" t="str">
        <f>"20200824015"</f>
        <v>20200824015</v>
      </c>
      <c r="B1188" s="3" t="s">
        <v>3</v>
      </c>
    </row>
    <row r="1189" ht="15.6" spans="1:2">
      <c r="A1189" s="3" t="str">
        <f>"20200824016"</f>
        <v>20200824016</v>
      </c>
      <c r="B1189" s="3">
        <v>49.4</v>
      </c>
    </row>
    <row r="1190" ht="15.6" spans="1:2">
      <c r="A1190" s="3" t="str">
        <f>"20200824017"</f>
        <v>20200824017</v>
      </c>
      <c r="B1190" s="3">
        <v>65.7</v>
      </c>
    </row>
    <row r="1191" ht="15.6" spans="1:2">
      <c r="A1191" s="3" t="str">
        <f>"20200824018"</f>
        <v>20200824018</v>
      </c>
      <c r="B1191" s="3" t="s">
        <v>3</v>
      </c>
    </row>
    <row r="1192" ht="15.6" spans="1:2">
      <c r="A1192" s="3" t="str">
        <f>"20200824019"</f>
        <v>20200824019</v>
      </c>
      <c r="B1192" s="3">
        <v>67.7</v>
      </c>
    </row>
    <row r="1193" ht="15.6" spans="1:2">
      <c r="A1193" s="3" t="str">
        <f>"20200824020"</f>
        <v>20200824020</v>
      </c>
      <c r="B1193" s="3" t="s">
        <v>3</v>
      </c>
    </row>
    <row r="1194" ht="15.6" spans="1:2">
      <c r="A1194" s="3" t="str">
        <f>"20200824021"</f>
        <v>20200824021</v>
      </c>
      <c r="B1194" s="3">
        <v>55.3</v>
      </c>
    </row>
    <row r="1195" ht="15.6" spans="1:2">
      <c r="A1195" s="3" t="str">
        <f>"20200824022"</f>
        <v>20200824022</v>
      </c>
      <c r="B1195" s="3" t="s">
        <v>3</v>
      </c>
    </row>
    <row r="1196" ht="15.6" spans="1:2">
      <c r="A1196" s="3" t="str">
        <f>"20200824023"</f>
        <v>20200824023</v>
      </c>
      <c r="B1196" s="3">
        <v>60.8</v>
      </c>
    </row>
    <row r="1197" ht="15.6" spans="1:2">
      <c r="A1197" s="3" t="str">
        <f>"20200824024"</f>
        <v>20200824024</v>
      </c>
      <c r="B1197" s="3" t="s">
        <v>3</v>
      </c>
    </row>
    <row r="1198" ht="15.6" spans="1:2">
      <c r="A1198" s="3" t="str">
        <f>"20200824025"</f>
        <v>20200824025</v>
      </c>
      <c r="B1198" s="3" t="s">
        <v>3</v>
      </c>
    </row>
    <row r="1199" ht="15.6" spans="1:2">
      <c r="A1199" s="3" t="str">
        <f>"20200824026"</f>
        <v>20200824026</v>
      </c>
      <c r="B1199" s="3">
        <v>43.3</v>
      </c>
    </row>
    <row r="1200" ht="15.6" spans="1:2">
      <c r="A1200" s="3" t="str">
        <f>"20200824027"</f>
        <v>20200824027</v>
      </c>
      <c r="B1200" s="3" t="s">
        <v>3</v>
      </c>
    </row>
    <row r="1201" ht="15.6" spans="1:2">
      <c r="A1201" s="3" t="str">
        <f>"20200824028"</f>
        <v>20200824028</v>
      </c>
      <c r="B1201" s="3" t="s">
        <v>3</v>
      </c>
    </row>
    <row r="1202" ht="15.6" spans="1:2">
      <c r="A1202" s="3" t="str">
        <f>"20200824029"</f>
        <v>20200824029</v>
      </c>
      <c r="B1202" s="3" t="s">
        <v>3</v>
      </c>
    </row>
    <row r="1203" ht="15.6" spans="1:2">
      <c r="A1203" s="3" t="str">
        <f>"20200824030"</f>
        <v>20200824030</v>
      </c>
      <c r="B1203" s="3" t="s">
        <v>3</v>
      </c>
    </row>
    <row r="1204" ht="15.6" spans="1:2">
      <c r="A1204" s="3" t="str">
        <f>"20200824101"</f>
        <v>20200824101</v>
      </c>
      <c r="B1204" s="3" t="s">
        <v>3</v>
      </c>
    </row>
    <row r="1205" ht="15.6" spans="1:2">
      <c r="A1205" s="3" t="str">
        <f>"20200824102"</f>
        <v>20200824102</v>
      </c>
      <c r="B1205" s="3">
        <v>55.7</v>
      </c>
    </row>
    <row r="1206" ht="15.6" spans="1:2">
      <c r="A1206" s="3" t="str">
        <f>"20200824103"</f>
        <v>20200824103</v>
      </c>
      <c r="B1206" s="3">
        <v>59.8</v>
      </c>
    </row>
    <row r="1207" ht="15.6" spans="1:2">
      <c r="A1207" s="3" t="str">
        <f>"20200824104"</f>
        <v>20200824104</v>
      </c>
      <c r="B1207" s="3" t="s">
        <v>3</v>
      </c>
    </row>
    <row r="1208" ht="15.6" spans="1:2">
      <c r="A1208" s="3" t="str">
        <f>"20200824105"</f>
        <v>20200824105</v>
      </c>
      <c r="B1208" s="3">
        <v>57.8</v>
      </c>
    </row>
    <row r="1209" ht="15.6" spans="1:2">
      <c r="A1209" s="3" t="str">
        <f>"20200824106"</f>
        <v>20200824106</v>
      </c>
      <c r="B1209" s="3" t="s">
        <v>3</v>
      </c>
    </row>
    <row r="1210" ht="15.6" spans="1:2">
      <c r="A1210" s="3" t="str">
        <f>"20200824107"</f>
        <v>20200824107</v>
      </c>
      <c r="B1210" s="3">
        <v>44.7</v>
      </c>
    </row>
    <row r="1211" ht="15.6" spans="1:2">
      <c r="A1211" s="3" t="str">
        <f>"20200824108"</f>
        <v>20200824108</v>
      </c>
      <c r="B1211" s="3" t="s">
        <v>3</v>
      </c>
    </row>
    <row r="1212" ht="15.6" spans="1:2">
      <c r="A1212" s="3" t="str">
        <f>"20200824109"</f>
        <v>20200824109</v>
      </c>
      <c r="B1212" s="3" t="s">
        <v>3</v>
      </c>
    </row>
    <row r="1213" ht="15.6" spans="1:2">
      <c r="A1213" s="3" t="str">
        <f>"20200824110"</f>
        <v>20200824110</v>
      </c>
      <c r="B1213" s="3" t="s">
        <v>3</v>
      </c>
    </row>
    <row r="1214" ht="15.6" spans="1:2">
      <c r="A1214" s="3" t="str">
        <f>"20200824111"</f>
        <v>20200824111</v>
      </c>
      <c r="B1214" s="3">
        <v>75.6</v>
      </c>
    </row>
    <row r="1215" ht="15.6" spans="1:2">
      <c r="A1215" s="3" t="str">
        <f>"20200824112"</f>
        <v>20200824112</v>
      </c>
      <c r="B1215" s="3">
        <v>48.2</v>
      </c>
    </row>
    <row r="1216" ht="15.6" spans="1:2">
      <c r="A1216" s="3" t="str">
        <f>"20200824113"</f>
        <v>20200824113</v>
      </c>
      <c r="B1216" s="3" t="s">
        <v>3</v>
      </c>
    </row>
    <row r="1217" ht="15.6" spans="1:2">
      <c r="A1217" s="3" t="str">
        <f>"20200824114"</f>
        <v>20200824114</v>
      </c>
      <c r="B1217" s="3" t="s">
        <v>3</v>
      </c>
    </row>
    <row r="1218" ht="15.6" spans="1:2">
      <c r="A1218" s="3" t="str">
        <f>"20200824115"</f>
        <v>20200824115</v>
      </c>
      <c r="B1218" s="3" t="s">
        <v>3</v>
      </c>
    </row>
    <row r="1219" ht="15.6" spans="1:2">
      <c r="A1219" s="3" t="str">
        <f>"20200824116"</f>
        <v>20200824116</v>
      </c>
      <c r="B1219" s="3" t="s">
        <v>3</v>
      </c>
    </row>
    <row r="1220" ht="15.6" spans="1:2">
      <c r="A1220" s="3" t="str">
        <f>"20200824117"</f>
        <v>20200824117</v>
      </c>
      <c r="B1220" s="3" t="s">
        <v>3</v>
      </c>
    </row>
    <row r="1221" ht="15.6" spans="1:2">
      <c r="A1221" s="3" t="str">
        <f>"20200824118"</f>
        <v>20200824118</v>
      </c>
      <c r="B1221" s="3" t="s">
        <v>3</v>
      </c>
    </row>
    <row r="1222" ht="15.6" spans="1:2">
      <c r="A1222" s="3" t="str">
        <f>"20200824119"</f>
        <v>20200824119</v>
      </c>
      <c r="B1222" s="3">
        <v>54.6</v>
      </c>
    </row>
    <row r="1223" ht="15.6" spans="1:2">
      <c r="A1223" s="3" t="str">
        <f>"20200824120"</f>
        <v>20200824120</v>
      </c>
      <c r="B1223" s="3">
        <v>66.2</v>
      </c>
    </row>
    <row r="1224" ht="15.6" spans="1:2">
      <c r="A1224" s="3" t="str">
        <f>"20200824121"</f>
        <v>20200824121</v>
      </c>
      <c r="B1224" s="3">
        <v>61.1</v>
      </c>
    </row>
    <row r="1225" ht="15.6" spans="1:2">
      <c r="A1225" s="3" t="str">
        <f>"20200824122"</f>
        <v>20200824122</v>
      </c>
      <c r="B1225" s="3">
        <v>59.6</v>
      </c>
    </row>
    <row r="1226" ht="15.6" spans="1:2">
      <c r="A1226" s="3" t="str">
        <f>"20200824123"</f>
        <v>20200824123</v>
      </c>
      <c r="B1226" s="3">
        <v>63.5</v>
      </c>
    </row>
    <row r="1227" ht="15.6" spans="1:2">
      <c r="A1227" s="3" t="str">
        <f>"20200824124"</f>
        <v>20200824124</v>
      </c>
      <c r="B1227" s="3" t="s">
        <v>3</v>
      </c>
    </row>
    <row r="1228" ht="15.6" spans="1:2">
      <c r="A1228" s="3" t="str">
        <f>"20200824125"</f>
        <v>20200824125</v>
      </c>
      <c r="B1228" s="3" t="s">
        <v>3</v>
      </c>
    </row>
    <row r="1229" ht="15.6" spans="1:2">
      <c r="A1229" s="3" t="str">
        <f>"20200824126"</f>
        <v>20200824126</v>
      </c>
      <c r="B1229" s="3">
        <v>60.4</v>
      </c>
    </row>
    <row r="1230" ht="15.6" spans="1:2">
      <c r="A1230" s="3" t="str">
        <f>"20200824127"</f>
        <v>20200824127</v>
      </c>
      <c r="B1230" s="3" t="s">
        <v>3</v>
      </c>
    </row>
    <row r="1231" ht="15.6" spans="1:2">
      <c r="A1231" s="3" t="str">
        <f>"20200824128"</f>
        <v>20200824128</v>
      </c>
      <c r="B1231" s="3" t="s">
        <v>3</v>
      </c>
    </row>
    <row r="1232" ht="15.6" spans="1:2">
      <c r="A1232" s="3" t="str">
        <f>"20200824129"</f>
        <v>20200824129</v>
      </c>
      <c r="B1232" s="3" t="s">
        <v>3</v>
      </c>
    </row>
    <row r="1233" ht="15.6" spans="1:2">
      <c r="A1233" s="3" t="str">
        <f>"20200824130"</f>
        <v>20200824130</v>
      </c>
      <c r="B1233" s="3" t="s">
        <v>3</v>
      </c>
    </row>
    <row r="1234" ht="15.6" spans="1:2">
      <c r="A1234" s="3" t="str">
        <f>"20200824201"</f>
        <v>20200824201</v>
      </c>
      <c r="B1234" s="3" t="s">
        <v>3</v>
      </c>
    </row>
    <row r="1235" ht="15.6" spans="1:2">
      <c r="A1235" s="3" t="str">
        <f>"20200824202"</f>
        <v>20200824202</v>
      </c>
      <c r="B1235" s="3">
        <v>71.3</v>
      </c>
    </row>
    <row r="1236" ht="15.6" spans="1:2">
      <c r="A1236" s="3" t="str">
        <f>"20200824203"</f>
        <v>20200824203</v>
      </c>
      <c r="B1236" s="3">
        <v>50.4</v>
      </c>
    </row>
    <row r="1237" ht="15.6" spans="1:2">
      <c r="A1237" s="3" t="str">
        <f>"20200824204"</f>
        <v>20200824204</v>
      </c>
      <c r="B1237" s="3" t="s">
        <v>3</v>
      </c>
    </row>
    <row r="1238" ht="15.6" spans="1:2">
      <c r="A1238" s="3" t="str">
        <f>"20200824205"</f>
        <v>20200824205</v>
      </c>
      <c r="B1238" s="3" t="s">
        <v>3</v>
      </c>
    </row>
    <row r="1239" ht="15.6" spans="1:2">
      <c r="A1239" s="3" t="str">
        <f>"20200824206"</f>
        <v>20200824206</v>
      </c>
      <c r="B1239" s="3">
        <v>62.5</v>
      </c>
    </row>
    <row r="1240" ht="15.6" spans="1:2">
      <c r="A1240" s="3" t="str">
        <f>"20200824207"</f>
        <v>20200824207</v>
      </c>
      <c r="B1240" s="3">
        <v>61.3</v>
      </c>
    </row>
    <row r="1241" ht="15.6" spans="1:2">
      <c r="A1241" s="3" t="str">
        <f>"20200824208"</f>
        <v>20200824208</v>
      </c>
      <c r="B1241" s="3" t="s">
        <v>3</v>
      </c>
    </row>
    <row r="1242" ht="15.6" spans="1:2">
      <c r="A1242" s="3" t="str">
        <f>"20200824209"</f>
        <v>20200824209</v>
      </c>
      <c r="B1242" s="3" t="s">
        <v>3</v>
      </c>
    </row>
    <row r="1243" ht="15.6" spans="1:2">
      <c r="A1243" s="3" t="str">
        <f>"20200824210"</f>
        <v>20200824210</v>
      </c>
      <c r="B1243" s="3" t="s">
        <v>3</v>
      </c>
    </row>
    <row r="1244" ht="15.6" spans="1:2">
      <c r="A1244" s="3" t="str">
        <f>"20200824211"</f>
        <v>20200824211</v>
      </c>
      <c r="B1244" s="3" t="s">
        <v>3</v>
      </c>
    </row>
    <row r="1245" ht="15.6" spans="1:2">
      <c r="A1245" s="3" t="str">
        <f>"20200824212"</f>
        <v>20200824212</v>
      </c>
      <c r="B1245" s="3">
        <v>74.9</v>
      </c>
    </row>
    <row r="1246" ht="15.6" spans="1:2">
      <c r="A1246" s="3" t="str">
        <f>"20200824213"</f>
        <v>20200824213</v>
      </c>
      <c r="B1246" s="3" t="s">
        <v>3</v>
      </c>
    </row>
    <row r="1247" ht="15.6" spans="1:2">
      <c r="A1247" s="3" t="str">
        <f>"20200824214"</f>
        <v>20200824214</v>
      </c>
      <c r="B1247" s="3">
        <v>61.8</v>
      </c>
    </row>
    <row r="1248" ht="15.6" spans="1:2">
      <c r="A1248" s="3" t="str">
        <f>"20200824215"</f>
        <v>20200824215</v>
      </c>
      <c r="B1248" s="3" t="s">
        <v>3</v>
      </c>
    </row>
    <row r="1249" ht="15.6" spans="1:2">
      <c r="A1249" s="3" t="str">
        <f>"20200824216"</f>
        <v>20200824216</v>
      </c>
      <c r="B1249" s="3">
        <v>72.7</v>
      </c>
    </row>
    <row r="1250" ht="15.6" spans="1:2">
      <c r="A1250" s="3" t="str">
        <f>"20200824217"</f>
        <v>20200824217</v>
      </c>
      <c r="B1250" s="3">
        <v>52.6</v>
      </c>
    </row>
    <row r="1251" ht="15.6" spans="1:2">
      <c r="A1251" s="3" t="str">
        <f>"20200824218"</f>
        <v>20200824218</v>
      </c>
      <c r="B1251" s="3">
        <v>52.8</v>
      </c>
    </row>
    <row r="1252" ht="15.6" spans="1:2">
      <c r="A1252" s="3" t="str">
        <f>"20200824219"</f>
        <v>20200824219</v>
      </c>
      <c r="B1252" s="3" t="s">
        <v>3</v>
      </c>
    </row>
    <row r="1253" ht="15.6" spans="1:2">
      <c r="A1253" s="3" t="str">
        <f>"20200824220"</f>
        <v>20200824220</v>
      </c>
      <c r="B1253" s="3" t="s">
        <v>3</v>
      </c>
    </row>
    <row r="1254" ht="15.6" spans="1:2">
      <c r="A1254" s="3" t="str">
        <f>"20200824221"</f>
        <v>20200824221</v>
      </c>
      <c r="B1254" s="3">
        <v>60.5</v>
      </c>
    </row>
    <row r="1255" ht="15.6" spans="1:2">
      <c r="A1255" s="3" t="str">
        <f>"20200824222"</f>
        <v>20200824222</v>
      </c>
      <c r="B1255" s="3">
        <v>48.7</v>
      </c>
    </row>
    <row r="1256" ht="15.6" spans="1:2">
      <c r="A1256" s="3" t="str">
        <f>"20200824223"</f>
        <v>20200824223</v>
      </c>
      <c r="B1256" s="3" t="s">
        <v>3</v>
      </c>
    </row>
    <row r="1257" ht="15.6" spans="1:2">
      <c r="A1257" s="3" t="str">
        <f>"20200824224"</f>
        <v>20200824224</v>
      </c>
      <c r="B1257" s="3">
        <v>46</v>
      </c>
    </row>
    <row r="1258" ht="15.6" spans="1:2">
      <c r="A1258" s="3" t="str">
        <f>"20200824225"</f>
        <v>20200824225</v>
      </c>
      <c r="B1258" s="3">
        <v>55.6</v>
      </c>
    </row>
    <row r="1259" ht="15.6" spans="1:2">
      <c r="A1259" s="3" t="str">
        <f>"20200824226"</f>
        <v>20200824226</v>
      </c>
      <c r="B1259" s="3" t="s">
        <v>3</v>
      </c>
    </row>
    <row r="1260" ht="15.6" spans="1:2">
      <c r="A1260" s="3" t="str">
        <f>"20200824227"</f>
        <v>20200824227</v>
      </c>
      <c r="B1260" s="3">
        <v>46.6</v>
      </c>
    </row>
    <row r="1261" ht="15.6" spans="1:2">
      <c r="A1261" s="3" t="str">
        <f>"20200824228"</f>
        <v>20200824228</v>
      </c>
      <c r="B1261" s="3" t="s">
        <v>3</v>
      </c>
    </row>
    <row r="1262" ht="15.6" spans="1:2">
      <c r="A1262" s="3" t="str">
        <f>"20200824229"</f>
        <v>20200824229</v>
      </c>
      <c r="B1262" s="3" t="s">
        <v>3</v>
      </c>
    </row>
    <row r="1263" ht="15.6" spans="1:2">
      <c r="A1263" s="3" t="str">
        <f>"20200824230"</f>
        <v>20200824230</v>
      </c>
      <c r="B1263" s="3">
        <v>45.5</v>
      </c>
    </row>
    <row r="1264" ht="15.6" spans="1:2">
      <c r="A1264" s="3" t="str">
        <f>"20200824301"</f>
        <v>20200824301</v>
      </c>
      <c r="B1264" s="3">
        <v>57.5</v>
      </c>
    </row>
    <row r="1265" ht="15.6" spans="1:2">
      <c r="A1265" s="3" t="str">
        <f>"20200824302"</f>
        <v>20200824302</v>
      </c>
      <c r="B1265" s="3" t="s">
        <v>3</v>
      </c>
    </row>
    <row r="1266" ht="15.6" spans="1:2">
      <c r="A1266" s="3" t="str">
        <f>"20200824303"</f>
        <v>20200824303</v>
      </c>
      <c r="B1266" s="3" t="s">
        <v>3</v>
      </c>
    </row>
    <row r="1267" ht="15.6" spans="1:2">
      <c r="A1267" s="3" t="str">
        <f>"20200824304"</f>
        <v>20200824304</v>
      </c>
      <c r="B1267" s="3">
        <v>54</v>
      </c>
    </row>
    <row r="1268" ht="15.6" spans="1:2">
      <c r="A1268" s="3" t="str">
        <f>"20200824305"</f>
        <v>20200824305</v>
      </c>
      <c r="B1268" s="3">
        <v>58.4</v>
      </c>
    </row>
    <row r="1269" ht="15.6" spans="1:2">
      <c r="A1269" s="3" t="str">
        <f>"20200824306"</f>
        <v>20200824306</v>
      </c>
      <c r="B1269" s="3">
        <v>77.4</v>
      </c>
    </row>
    <row r="1270" ht="15.6" spans="1:2">
      <c r="A1270" s="3" t="str">
        <f>"20200824307"</f>
        <v>20200824307</v>
      </c>
      <c r="B1270" s="3">
        <v>73.1</v>
      </c>
    </row>
    <row r="1271" ht="15.6" spans="1:2">
      <c r="A1271" s="3" t="str">
        <f>"20200824308"</f>
        <v>20200824308</v>
      </c>
      <c r="B1271" s="3">
        <v>84.4</v>
      </c>
    </row>
    <row r="1272" ht="15.6" spans="1:2">
      <c r="A1272" s="3" t="str">
        <f>"20200824309"</f>
        <v>20200824309</v>
      </c>
      <c r="B1272" s="3" t="s">
        <v>3</v>
      </c>
    </row>
    <row r="1273" ht="15.6" spans="1:2">
      <c r="A1273" s="3" t="str">
        <f>"20200824310"</f>
        <v>20200824310</v>
      </c>
      <c r="B1273" s="3">
        <v>53.8</v>
      </c>
    </row>
    <row r="1274" ht="15.6" spans="1:2">
      <c r="A1274" s="3" t="str">
        <f>"20200824311"</f>
        <v>20200824311</v>
      </c>
      <c r="B1274" s="3">
        <v>57.9</v>
      </c>
    </row>
    <row r="1275" ht="15.6" spans="1:2">
      <c r="A1275" s="3" t="str">
        <f>"20200824312"</f>
        <v>20200824312</v>
      </c>
      <c r="B1275" s="3" t="s">
        <v>3</v>
      </c>
    </row>
    <row r="1276" ht="15.6" spans="1:2">
      <c r="A1276" s="3" t="str">
        <f>"20200824313"</f>
        <v>20200824313</v>
      </c>
      <c r="B1276" s="3" t="s">
        <v>3</v>
      </c>
    </row>
    <row r="1277" ht="15.6" spans="1:2">
      <c r="A1277" s="3" t="str">
        <f>"20200824314"</f>
        <v>20200824314</v>
      </c>
      <c r="B1277" s="3" t="s">
        <v>3</v>
      </c>
    </row>
    <row r="1278" ht="15.6" spans="1:2">
      <c r="A1278" s="3" t="str">
        <f>"20200824315"</f>
        <v>20200824315</v>
      </c>
      <c r="B1278" s="3">
        <v>49.9</v>
      </c>
    </row>
    <row r="1279" ht="15.6" spans="1:2">
      <c r="A1279" s="3" t="str">
        <f>"20200824316"</f>
        <v>20200824316</v>
      </c>
      <c r="B1279" s="3">
        <v>63.4</v>
      </c>
    </row>
    <row r="1280" ht="15.6" spans="1:2">
      <c r="A1280" s="3" t="str">
        <f>"20200824317"</f>
        <v>20200824317</v>
      </c>
      <c r="B1280" s="3">
        <v>60.6</v>
      </c>
    </row>
    <row r="1281" ht="15.6" spans="1:2">
      <c r="A1281" s="3" t="str">
        <f>"20200824318"</f>
        <v>20200824318</v>
      </c>
      <c r="B1281" s="3">
        <v>64.7</v>
      </c>
    </row>
    <row r="1282" ht="15.6" spans="1:2">
      <c r="A1282" s="3" t="str">
        <f>"20200824319"</f>
        <v>20200824319</v>
      </c>
      <c r="B1282" s="3">
        <v>59.9</v>
      </c>
    </row>
    <row r="1283" ht="15.6" spans="1:2">
      <c r="A1283" s="3" t="str">
        <f>"20200824320"</f>
        <v>20200824320</v>
      </c>
      <c r="B1283" s="3" t="s">
        <v>3</v>
      </c>
    </row>
    <row r="1284" ht="15.6" spans="1:2">
      <c r="A1284" s="3" t="str">
        <f>"20200824321"</f>
        <v>20200824321</v>
      </c>
      <c r="B1284" s="3" t="s">
        <v>3</v>
      </c>
    </row>
    <row r="1285" ht="15.6" spans="1:2">
      <c r="A1285" s="3" t="str">
        <f>"20200824322"</f>
        <v>20200824322</v>
      </c>
      <c r="B1285" s="3">
        <v>53.4</v>
      </c>
    </row>
    <row r="1286" ht="15.6" spans="1:2">
      <c r="A1286" s="3" t="str">
        <f>"20200824323"</f>
        <v>20200824323</v>
      </c>
      <c r="B1286" s="3">
        <v>59.9</v>
      </c>
    </row>
    <row r="1287" ht="15.6" spans="1:2">
      <c r="A1287" s="3" t="str">
        <f>"20200824324"</f>
        <v>20200824324</v>
      </c>
      <c r="B1287" s="3">
        <v>58.8</v>
      </c>
    </row>
    <row r="1288" ht="15.6" spans="1:2">
      <c r="A1288" s="3" t="str">
        <f>"20200824325"</f>
        <v>20200824325</v>
      </c>
      <c r="B1288" s="3">
        <v>59</v>
      </c>
    </row>
    <row r="1289" ht="15.6" spans="1:2">
      <c r="A1289" s="3" t="str">
        <f>"20200824326"</f>
        <v>20200824326</v>
      </c>
      <c r="B1289" s="3" t="s">
        <v>3</v>
      </c>
    </row>
    <row r="1290" ht="15.6" spans="1:2">
      <c r="A1290" s="3" t="str">
        <f>"20200824327"</f>
        <v>20200824327</v>
      </c>
      <c r="B1290" s="3">
        <v>61.1</v>
      </c>
    </row>
    <row r="1291" ht="15.6" spans="1:2">
      <c r="A1291" s="3" t="str">
        <f>"20200824328"</f>
        <v>20200824328</v>
      </c>
      <c r="B1291" s="3">
        <v>47.7</v>
      </c>
    </row>
    <row r="1292" ht="15.6" spans="1:2">
      <c r="A1292" s="3" t="str">
        <f>"20200824329"</f>
        <v>20200824329</v>
      </c>
      <c r="B1292" s="3" t="s">
        <v>3</v>
      </c>
    </row>
    <row r="1293" ht="15.6" spans="1:2">
      <c r="A1293" s="3" t="str">
        <f>"20200824330"</f>
        <v>20200824330</v>
      </c>
      <c r="B1293" s="3">
        <v>51.7</v>
      </c>
    </row>
    <row r="1294" ht="15.6" spans="1:2">
      <c r="A1294" s="3" t="str">
        <f>"20200824401"</f>
        <v>20200824401</v>
      </c>
      <c r="B1294" s="3">
        <v>60.4</v>
      </c>
    </row>
    <row r="1295" ht="15.6" spans="1:2">
      <c r="A1295" s="3" t="str">
        <f>"20200824402"</f>
        <v>20200824402</v>
      </c>
      <c r="B1295" s="3">
        <v>66.9</v>
      </c>
    </row>
    <row r="1296" ht="15.6" spans="1:2">
      <c r="A1296" s="3" t="str">
        <f>"20200824403"</f>
        <v>20200824403</v>
      </c>
      <c r="B1296" s="3">
        <v>66.2</v>
      </c>
    </row>
    <row r="1297" ht="15.6" spans="1:2">
      <c r="A1297" s="3" t="str">
        <f>"20200824404"</f>
        <v>20200824404</v>
      </c>
      <c r="B1297" s="3">
        <v>64.2</v>
      </c>
    </row>
    <row r="1298" ht="15.6" spans="1:2">
      <c r="A1298" s="3" t="str">
        <f>"20200824405"</f>
        <v>20200824405</v>
      </c>
      <c r="B1298" s="3" t="s">
        <v>3</v>
      </c>
    </row>
    <row r="1299" ht="15.6" spans="1:2">
      <c r="A1299" s="3" t="str">
        <f>"20200824406"</f>
        <v>20200824406</v>
      </c>
      <c r="B1299" s="3">
        <v>49.7</v>
      </c>
    </row>
    <row r="1300" ht="15.6" spans="1:2">
      <c r="A1300" s="3" t="str">
        <f>"20200824407"</f>
        <v>20200824407</v>
      </c>
      <c r="B1300" s="3">
        <v>72.6</v>
      </c>
    </row>
    <row r="1301" ht="15.6" spans="1:2">
      <c r="A1301" s="3" t="str">
        <f>"20200824408"</f>
        <v>20200824408</v>
      </c>
      <c r="B1301" s="3" t="s">
        <v>3</v>
      </c>
    </row>
    <row r="1302" ht="15.6" spans="1:2">
      <c r="A1302" s="3" t="str">
        <f>"20200824409"</f>
        <v>20200824409</v>
      </c>
      <c r="B1302" s="3" t="s">
        <v>3</v>
      </c>
    </row>
    <row r="1303" ht="15.6" spans="1:2">
      <c r="A1303" s="3" t="str">
        <f>"20200824410"</f>
        <v>20200824410</v>
      </c>
      <c r="B1303" s="3">
        <v>48.1</v>
      </c>
    </row>
    <row r="1304" ht="15.6" spans="1:2">
      <c r="A1304" s="3" t="str">
        <f>"20200824411"</f>
        <v>20200824411</v>
      </c>
      <c r="B1304" s="3">
        <v>46.2</v>
      </c>
    </row>
    <row r="1305" ht="15.6" spans="1:2">
      <c r="A1305" s="3" t="str">
        <f>"20200824412"</f>
        <v>20200824412</v>
      </c>
      <c r="B1305" s="3">
        <v>61.9</v>
      </c>
    </row>
    <row r="1306" ht="15.6" spans="1:2">
      <c r="A1306" s="3" t="str">
        <f>"20200824413"</f>
        <v>20200824413</v>
      </c>
      <c r="B1306" s="3" t="s">
        <v>3</v>
      </c>
    </row>
    <row r="1307" ht="15.6" spans="1:2">
      <c r="A1307" s="3" t="str">
        <f>"20200824414"</f>
        <v>20200824414</v>
      </c>
      <c r="B1307" s="3">
        <v>76.4</v>
      </c>
    </row>
    <row r="1308" ht="15.6" spans="1:2">
      <c r="A1308" s="3" t="str">
        <f>"20200824415"</f>
        <v>20200824415</v>
      </c>
      <c r="B1308" s="3" t="s">
        <v>3</v>
      </c>
    </row>
    <row r="1309" ht="15.6" spans="1:2">
      <c r="A1309" s="3" t="str">
        <f>"20200824416"</f>
        <v>20200824416</v>
      </c>
      <c r="B1309" s="3">
        <v>50.6</v>
      </c>
    </row>
    <row r="1310" ht="15.6" spans="1:2">
      <c r="A1310" s="3" t="str">
        <f>"20200824417"</f>
        <v>20200824417</v>
      </c>
      <c r="B1310" s="3">
        <v>45.3</v>
      </c>
    </row>
    <row r="1311" ht="15.6" spans="1:2">
      <c r="A1311" s="3" t="str">
        <f>"20200824418"</f>
        <v>20200824418</v>
      </c>
      <c r="B1311" s="3" t="s">
        <v>3</v>
      </c>
    </row>
    <row r="1312" ht="15.6" spans="1:2">
      <c r="A1312" s="3" t="str">
        <f>"20200824419"</f>
        <v>20200824419</v>
      </c>
      <c r="B1312" s="3">
        <v>53.1</v>
      </c>
    </row>
    <row r="1313" ht="15.6" spans="1:2">
      <c r="A1313" s="3" t="str">
        <f>"20200824420"</f>
        <v>20200824420</v>
      </c>
      <c r="B1313" s="3">
        <v>65.6</v>
      </c>
    </row>
    <row r="1314" ht="15.6" spans="1:2">
      <c r="A1314" s="3" t="str">
        <f>"20200824421"</f>
        <v>20200824421</v>
      </c>
      <c r="B1314" s="3" t="s">
        <v>3</v>
      </c>
    </row>
    <row r="1315" ht="15.6" spans="1:2">
      <c r="A1315" s="3" t="str">
        <f>"20200824422"</f>
        <v>20200824422</v>
      </c>
      <c r="B1315" s="3" t="s">
        <v>3</v>
      </c>
    </row>
    <row r="1316" ht="15.6" spans="1:2">
      <c r="A1316" s="3" t="str">
        <f>"20200824423"</f>
        <v>20200824423</v>
      </c>
      <c r="B1316" s="3">
        <v>49.6</v>
      </c>
    </row>
    <row r="1317" ht="15.6" spans="1:2">
      <c r="A1317" s="3" t="str">
        <f>"20200824424"</f>
        <v>20200824424</v>
      </c>
      <c r="B1317" s="3">
        <v>63.3</v>
      </c>
    </row>
    <row r="1318" ht="15.6" spans="1:2">
      <c r="A1318" s="3" t="str">
        <f>"20200824425"</f>
        <v>20200824425</v>
      </c>
      <c r="B1318" s="3">
        <v>46.6</v>
      </c>
    </row>
    <row r="1319" ht="15.6" spans="1:2">
      <c r="A1319" s="3" t="str">
        <f>"20200824426"</f>
        <v>20200824426</v>
      </c>
      <c r="B1319" s="3">
        <v>62</v>
      </c>
    </row>
    <row r="1320" ht="15.6" spans="1:2">
      <c r="A1320" s="3" t="str">
        <f>"20200824427"</f>
        <v>20200824427</v>
      </c>
      <c r="B1320" s="3">
        <v>57</v>
      </c>
    </row>
    <row r="1321" ht="15.6" spans="1:2">
      <c r="A1321" s="3" t="str">
        <f>"20200824428"</f>
        <v>20200824428</v>
      </c>
      <c r="B1321" s="3">
        <v>44.7</v>
      </c>
    </row>
    <row r="1322" ht="15.6" spans="1:2">
      <c r="A1322" s="3" t="str">
        <f>"20200824429"</f>
        <v>20200824429</v>
      </c>
      <c r="B1322" s="3">
        <v>61</v>
      </c>
    </row>
    <row r="1323" ht="15.6" spans="1:2">
      <c r="A1323" s="3" t="str">
        <f>"20200824430"</f>
        <v>20200824430</v>
      </c>
      <c r="B1323" s="3">
        <v>60.5</v>
      </c>
    </row>
    <row r="1324" ht="15.6" spans="1:2">
      <c r="A1324" s="3" t="str">
        <f>"20200824501"</f>
        <v>20200824501</v>
      </c>
      <c r="B1324" s="3">
        <v>63.9</v>
      </c>
    </row>
    <row r="1325" ht="15.6" spans="1:2">
      <c r="A1325" s="3" t="str">
        <f>"20200824502"</f>
        <v>20200824502</v>
      </c>
      <c r="B1325" s="3">
        <v>44.4</v>
      </c>
    </row>
    <row r="1326" ht="15.6" spans="1:2">
      <c r="A1326" s="3" t="str">
        <f>"20200824503"</f>
        <v>20200824503</v>
      </c>
      <c r="B1326" s="3" t="s">
        <v>3</v>
      </c>
    </row>
    <row r="1327" ht="15.6" spans="1:2">
      <c r="A1327" s="3" t="str">
        <f>"20200824504"</f>
        <v>20200824504</v>
      </c>
      <c r="B1327" s="3" t="s">
        <v>3</v>
      </c>
    </row>
    <row r="1328" ht="15.6" spans="1:2">
      <c r="A1328" s="3" t="str">
        <f>"20200824505"</f>
        <v>20200824505</v>
      </c>
      <c r="B1328" s="3" t="s">
        <v>3</v>
      </c>
    </row>
    <row r="1329" ht="15.6" spans="1:2">
      <c r="A1329" s="3" t="str">
        <f>"20200824506"</f>
        <v>20200824506</v>
      </c>
      <c r="B1329" s="3">
        <v>72.1</v>
      </c>
    </row>
    <row r="1330" ht="15.6" spans="1:2">
      <c r="A1330" s="3" t="str">
        <f>"20200824507"</f>
        <v>20200824507</v>
      </c>
      <c r="B1330" s="3" t="s">
        <v>3</v>
      </c>
    </row>
    <row r="1331" ht="15.6" spans="1:2">
      <c r="A1331" s="3" t="str">
        <f>"20200824508"</f>
        <v>20200824508</v>
      </c>
      <c r="B1331" s="3">
        <v>73.6</v>
      </c>
    </row>
    <row r="1332" ht="15.6" spans="1:2">
      <c r="A1332" s="3" t="str">
        <f>"20200824509"</f>
        <v>20200824509</v>
      </c>
      <c r="B1332" s="3" t="s">
        <v>3</v>
      </c>
    </row>
    <row r="1333" ht="15.6" spans="1:2">
      <c r="A1333" s="3" t="str">
        <f>"20200824510"</f>
        <v>20200824510</v>
      </c>
      <c r="B1333" s="3" t="s">
        <v>3</v>
      </c>
    </row>
    <row r="1334" ht="15.6" spans="1:2">
      <c r="A1334" s="3" t="str">
        <f>"20200824511"</f>
        <v>20200824511</v>
      </c>
      <c r="B1334" s="3" t="s">
        <v>3</v>
      </c>
    </row>
    <row r="1335" ht="15.6" spans="1:2">
      <c r="A1335" s="3" t="str">
        <f>"20200824512"</f>
        <v>20200824512</v>
      </c>
      <c r="B1335" s="3">
        <v>79.9</v>
      </c>
    </row>
    <row r="1336" ht="15.6" spans="1:2">
      <c r="A1336" s="3" t="str">
        <f>"20200824513"</f>
        <v>20200824513</v>
      </c>
      <c r="B1336" s="3">
        <v>37.3</v>
      </c>
    </row>
    <row r="1337" ht="15.6" spans="1:2">
      <c r="A1337" s="3" t="str">
        <f>"20200824514"</f>
        <v>20200824514</v>
      </c>
      <c r="B1337" s="3" t="s">
        <v>3</v>
      </c>
    </row>
    <row r="1338" ht="15.6" spans="1:2">
      <c r="A1338" s="3" t="str">
        <f>"20200824515"</f>
        <v>20200824515</v>
      </c>
      <c r="B1338" s="3" t="s">
        <v>3</v>
      </c>
    </row>
    <row r="1339" ht="15.6" spans="1:2">
      <c r="A1339" s="3" t="str">
        <f>"20200824516"</f>
        <v>20200824516</v>
      </c>
      <c r="B1339" s="3">
        <v>62.7</v>
      </c>
    </row>
    <row r="1340" ht="15.6" spans="1:2">
      <c r="A1340" s="3" t="str">
        <f>"20200824517"</f>
        <v>20200824517</v>
      </c>
      <c r="B1340" s="3">
        <v>39.9</v>
      </c>
    </row>
    <row r="1341" ht="15.6" spans="1:2">
      <c r="A1341" s="3" t="str">
        <f>"20200824518"</f>
        <v>20200824518</v>
      </c>
      <c r="B1341" s="3" t="s">
        <v>3</v>
      </c>
    </row>
    <row r="1342" ht="15.6" spans="1:2">
      <c r="A1342" s="3" t="str">
        <f>"20200824519"</f>
        <v>20200824519</v>
      </c>
      <c r="B1342" s="3">
        <v>49.1</v>
      </c>
    </row>
    <row r="1343" ht="15.6" spans="1:2">
      <c r="A1343" s="3" t="str">
        <f>"20200824520"</f>
        <v>20200824520</v>
      </c>
      <c r="B1343" s="3">
        <v>47.3</v>
      </c>
    </row>
    <row r="1344" ht="15.6" spans="1:2">
      <c r="A1344" s="3" t="str">
        <f>"20200824521"</f>
        <v>20200824521</v>
      </c>
      <c r="B1344" s="3">
        <v>43.8</v>
      </c>
    </row>
    <row r="1345" ht="15.6" spans="1:2">
      <c r="A1345" s="3" t="str">
        <f>"20200824522"</f>
        <v>20200824522</v>
      </c>
      <c r="B1345" s="3">
        <v>58</v>
      </c>
    </row>
    <row r="1346" ht="15.6" spans="1:2">
      <c r="A1346" s="3" t="str">
        <f>"20200824523"</f>
        <v>20200824523</v>
      </c>
      <c r="B1346" s="3">
        <v>59.9</v>
      </c>
    </row>
    <row r="1347" ht="15.6" spans="1:2">
      <c r="A1347" s="3" t="str">
        <f>"20200824524"</f>
        <v>20200824524</v>
      </c>
      <c r="B1347" s="3" t="s">
        <v>3</v>
      </c>
    </row>
    <row r="1348" ht="15.6" spans="1:2">
      <c r="A1348" s="3" t="str">
        <f>"20200824525"</f>
        <v>20200824525</v>
      </c>
      <c r="B1348" s="3">
        <v>49.6</v>
      </c>
    </row>
    <row r="1349" ht="15.6" spans="1:2">
      <c r="A1349" s="3" t="str">
        <f>"20200824526"</f>
        <v>20200824526</v>
      </c>
      <c r="B1349" s="3">
        <v>60.5</v>
      </c>
    </row>
    <row r="1350" ht="15.6" spans="1:2">
      <c r="A1350" s="3" t="str">
        <f>"20200824527"</f>
        <v>20200824527</v>
      </c>
      <c r="B1350" s="3" t="s">
        <v>3</v>
      </c>
    </row>
    <row r="1351" ht="15.6" spans="1:2">
      <c r="A1351" s="3" t="str">
        <f>"20200824528"</f>
        <v>20200824528</v>
      </c>
      <c r="B1351" s="3">
        <v>63.4</v>
      </c>
    </row>
    <row r="1352" ht="15.6" spans="1:2">
      <c r="A1352" s="3" t="str">
        <f>"20200824529"</f>
        <v>20200824529</v>
      </c>
      <c r="B1352" s="3" t="s">
        <v>3</v>
      </c>
    </row>
    <row r="1353" ht="15.6" spans="1:2">
      <c r="A1353" s="3" t="str">
        <f>"20200824530"</f>
        <v>20200824530</v>
      </c>
      <c r="B1353" s="3" t="s">
        <v>3</v>
      </c>
    </row>
    <row r="1354" ht="15.6" spans="1:2">
      <c r="A1354" s="3" t="str">
        <f>"20200824601"</f>
        <v>20200824601</v>
      </c>
      <c r="B1354" s="3">
        <v>42.2</v>
      </c>
    </row>
    <row r="1355" ht="15.6" spans="1:2">
      <c r="A1355" s="3" t="str">
        <f>"20200824602"</f>
        <v>20200824602</v>
      </c>
      <c r="B1355" s="3">
        <v>70.1</v>
      </c>
    </row>
    <row r="1356" ht="15.6" spans="1:2">
      <c r="A1356" s="3" t="str">
        <f>"20200824603"</f>
        <v>20200824603</v>
      </c>
      <c r="B1356" s="3">
        <v>49</v>
      </c>
    </row>
    <row r="1357" ht="15.6" spans="1:2">
      <c r="A1357" s="3" t="str">
        <f>"20200824604"</f>
        <v>20200824604</v>
      </c>
      <c r="B1357" s="3">
        <v>48.3</v>
      </c>
    </row>
    <row r="1358" ht="15.6" spans="1:2">
      <c r="A1358" s="3" t="str">
        <f>"20200824605"</f>
        <v>20200824605</v>
      </c>
      <c r="B1358" s="3" t="s">
        <v>3</v>
      </c>
    </row>
    <row r="1359" ht="15.6" spans="1:2">
      <c r="A1359" s="3" t="str">
        <f>"20200824606"</f>
        <v>20200824606</v>
      </c>
      <c r="B1359" s="3">
        <v>51.9</v>
      </c>
    </row>
    <row r="1360" ht="15.6" spans="1:2">
      <c r="A1360" s="3" t="str">
        <f>"20200824607"</f>
        <v>20200824607</v>
      </c>
      <c r="B1360" s="3" t="s">
        <v>3</v>
      </c>
    </row>
    <row r="1361" ht="15.6" spans="1:2">
      <c r="A1361" s="3" t="str">
        <f>"20200824608"</f>
        <v>20200824608</v>
      </c>
      <c r="B1361" s="3">
        <v>74.9</v>
      </c>
    </row>
    <row r="1362" ht="15.6" spans="1:2">
      <c r="A1362" s="3" t="str">
        <f>"20200824609"</f>
        <v>20200824609</v>
      </c>
      <c r="B1362" s="3" t="s">
        <v>3</v>
      </c>
    </row>
    <row r="1363" ht="15.6" spans="1:2">
      <c r="A1363" s="3" t="str">
        <f>"20200824610"</f>
        <v>20200824610</v>
      </c>
      <c r="B1363" s="3" t="s">
        <v>3</v>
      </c>
    </row>
    <row r="1364" ht="15.6" spans="1:2">
      <c r="A1364" s="3" t="str">
        <f>"20200824611"</f>
        <v>20200824611</v>
      </c>
      <c r="B1364" s="3" t="s">
        <v>3</v>
      </c>
    </row>
    <row r="1365" ht="15.6" spans="1:2">
      <c r="A1365" s="3" t="str">
        <f>"20200824612"</f>
        <v>20200824612</v>
      </c>
      <c r="B1365" s="3">
        <v>58.7</v>
      </c>
    </row>
    <row r="1366" ht="15.6" spans="1:2">
      <c r="A1366" s="3" t="str">
        <f>"20200824613"</f>
        <v>20200824613</v>
      </c>
      <c r="B1366" s="3" t="s">
        <v>3</v>
      </c>
    </row>
    <row r="1367" ht="15.6" spans="1:2">
      <c r="A1367" s="3" t="str">
        <f>"20200824614"</f>
        <v>20200824614</v>
      </c>
      <c r="B1367" s="3" t="s">
        <v>3</v>
      </c>
    </row>
    <row r="1368" ht="15.6" spans="1:2">
      <c r="A1368" s="3" t="str">
        <f>"20200824615"</f>
        <v>20200824615</v>
      </c>
      <c r="B1368" s="3">
        <v>44</v>
      </c>
    </row>
    <row r="1369" ht="15.6" spans="1:2">
      <c r="A1369" s="3" t="str">
        <f>"20200824616"</f>
        <v>20200824616</v>
      </c>
      <c r="B1369" s="3">
        <v>46.6</v>
      </c>
    </row>
    <row r="1370" ht="15.6" spans="1:2">
      <c r="A1370" s="3" t="str">
        <f>"20200824617"</f>
        <v>20200824617</v>
      </c>
      <c r="B1370" s="3">
        <v>45</v>
      </c>
    </row>
    <row r="1371" ht="15.6" spans="1:2">
      <c r="A1371" s="3" t="str">
        <f>"20200824618"</f>
        <v>20200824618</v>
      </c>
      <c r="B1371" s="3" t="s">
        <v>3</v>
      </c>
    </row>
    <row r="1372" ht="15.6" spans="1:2">
      <c r="A1372" s="3" t="str">
        <f>"20200824619"</f>
        <v>20200824619</v>
      </c>
      <c r="B1372" s="3">
        <v>53</v>
      </c>
    </row>
    <row r="1373" ht="15.6" spans="1:2">
      <c r="A1373" s="3" t="str">
        <f>"20200824620"</f>
        <v>20200824620</v>
      </c>
      <c r="B1373" s="3">
        <v>61.1</v>
      </c>
    </row>
    <row r="1374" ht="15.6" spans="1:2">
      <c r="A1374" s="3" t="str">
        <f>"20200824621"</f>
        <v>20200824621</v>
      </c>
      <c r="B1374" s="3" t="s">
        <v>3</v>
      </c>
    </row>
    <row r="1375" ht="15.6" spans="1:2">
      <c r="A1375" s="3" t="str">
        <f>"20200824622"</f>
        <v>20200824622</v>
      </c>
      <c r="B1375" s="3" t="s">
        <v>3</v>
      </c>
    </row>
    <row r="1376" ht="15.6" spans="1:2">
      <c r="A1376" s="3" t="str">
        <f>"20200824623"</f>
        <v>20200824623</v>
      </c>
      <c r="B1376" s="3">
        <v>51.1</v>
      </c>
    </row>
    <row r="1377" ht="15.6" spans="1:2">
      <c r="A1377" s="3" t="str">
        <f>"20200824624"</f>
        <v>20200824624</v>
      </c>
      <c r="B1377" s="3" t="s">
        <v>3</v>
      </c>
    </row>
    <row r="1378" ht="15.6" spans="1:2">
      <c r="A1378" s="3" t="str">
        <f>"20200824625"</f>
        <v>20200824625</v>
      </c>
      <c r="B1378" s="3">
        <v>61.9</v>
      </c>
    </row>
    <row r="1379" ht="15.6" spans="1:2">
      <c r="A1379" s="3" t="str">
        <f>"20200824626"</f>
        <v>20200824626</v>
      </c>
      <c r="B1379" s="3" t="s">
        <v>3</v>
      </c>
    </row>
    <row r="1380" ht="15.6" spans="1:2">
      <c r="A1380" s="3" t="str">
        <f>"20200824627"</f>
        <v>20200824627</v>
      </c>
      <c r="B1380" s="3" t="s">
        <v>3</v>
      </c>
    </row>
    <row r="1381" ht="15.6" spans="1:2">
      <c r="A1381" s="3" t="str">
        <f>"20200824628"</f>
        <v>20200824628</v>
      </c>
      <c r="B1381" s="3">
        <v>50.9</v>
      </c>
    </row>
    <row r="1382" ht="15.6" spans="1:2">
      <c r="A1382" s="3" t="str">
        <f>"20200824629"</f>
        <v>20200824629</v>
      </c>
      <c r="B1382" s="3">
        <v>71.5</v>
      </c>
    </row>
    <row r="1383" ht="15.6" spans="1:2">
      <c r="A1383" s="3" t="str">
        <f>"20200824630"</f>
        <v>20200824630</v>
      </c>
      <c r="B1383" s="3" t="s">
        <v>3</v>
      </c>
    </row>
    <row r="1384" ht="15.6" spans="1:2">
      <c r="A1384" s="3" t="str">
        <f>"20200824701"</f>
        <v>20200824701</v>
      </c>
      <c r="B1384" s="3" t="s">
        <v>3</v>
      </c>
    </row>
    <row r="1385" ht="15.6" spans="1:2">
      <c r="A1385" s="3" t="str">
        <f>"20200824702"</f>
        <v>20200824702</v>
      </c>
      <c r="B1385" s="3" t="s">
        <v>3</v>
      </c>
    </row>
    <row r="1386" ht="15.6" spans="1:2">
      <c r="A1386" s="3" t="str">
        <f>"20200824703"</f>
        <v>20200824703</v>
      </c>
      <c r="B1386" s="3" t="s">
        <v>3</v>
      </c>
    </row>
    <row r="1387" ht="15.6" spans="1:2">
      <c r="A1387" s="3" t="str">
        <f>"20200824704"</f>
        <v>20200824704</v>
      </c>
      <c r="B1387" s="3">
        <v>52</v>
      </c>
    </row>
    <row r="1388" ht="15.6" spans="1:2">
      <c r="A1388" s="3" t="str">
        <f>"20200824705"</f>
        <v>20200824705</v>
      </c>
      <c r="B1388" s="3" t="s">
        <v>3</v>
      </c>
    </row>
    <row r="1389" ht="15.6" spans="1:2">
      <c r="A1389" s="3" t="str">
        <f>"20200824706"</f>
        <v>20200824706</v>
      </c>
      <c r="B1389" s="3" t="s">
        <v>3</v>
      </c>
    </row>
    <row r="1390" ht="15.6" spans="1:2">
      <c r="A1390" s="3" t="str">
        <f>"20200824707"</f>
        <v>20200824707</v>
      </c>
      <c r="B1390" s="3" t="s">
        <v>3</v>
      </c>
    </row>
    <row r="1391" ht="15.6" spans="1:2">
      <c r="A1391" s="3" t="str">
        <f>"20200824708"</f>
        <v>20200824708</v>
      </c>
      <c r="B1391" s="3" t="s">
        <v>3</v>
      </c>
    </row>
    <row r="1392" ht="15.6" spans="1:2">
      <c r="A1392" s="3" t="str">
        <f>"20200824709"</f>
        <v>20200824709</v>
      </c>
      <c r="B1392" s="3">
        <v>52.5</v>
      </c>
    </row>
    <row r="1393" ht="15.6" spans="1:2">
      <c r="A1393" s="3" t="str">
        <f>"20200824710"</f>
        <v>20200824710</v>
      </c>
      <c r="B1393" s="3" t="s">
        <v>3</v>
      </c>
    </row>
    <row r="1394" ht="15.6" spans="1:2">
      <c r="A1394" s="3" t="str">
        <f>"20200824711"</f>
        <v>20200824711</v>
      </c>
      <c r="B1394" s="3">
        <v>67.8</v>
      </c>
    </row>
    <row r="1395" ht="15.6" spans="1:2">
      <c r="A1395" s="3" t="str">
        <f>"20200824712"</f>
        <v>20200824712</v>
      </c>
      <c r="B1395" s="3">
        <v>59.8</v>
      </c>
    </row>
    <row r="1396" ht="15.6" spans="1:2">
      <c r="A1396" s="3" t="str">
        <f>"20200824713"</f>
        <v>20200824713</v>
      </c>
      <c r="B1396" s="3">
        <v>62.5</v>
      </c>
    </row>
    <row r="1397" ht="15.6" spans="1:2">
      <c r="A1397" s="3" t="str">
        <f>"20200824714"</f>
        <v>20200824714</v>
      </c>
      <c r="B1397" s="3">
        <v>66.5</v>
      </c>
    </row>
    <row r="1398" ht="15.6" spans="1:2">
      <c r="A1398" s="3" t="str">
        <f>"20200824715"</f>
        <v>20200824715</v>
      </c>
      <c r="B1398" s="3">
        <v>49.1</v>
      </c>
    </row>
    <row r="1399" ht="15.6" spans="1:2">
      <c r="A1399" s="3" t="str">
        <f>"20200824716"</f>
        <v>20200824716</v>
      </c>
      <c r="B1399" s="3">
        <v>56.3</v>
      </c>
    </row>
    <row r="1400" ht="15.6" spans="1:2">
      <c r="A1400" s="3" t="str">
        <f>"20200824717"</f>
        <v>20200824717</v>
      </c>
      <c r="B1400" s="3" t="s">
        <v>3</v>
      </c>
    </row>
    <row r="1401" ht="15.6" spans="1:2">
      <c r="A1401" s="3" t="str">
        <f>"20200824718"</f>
        <v>20200824718</v>
      </c>
      <c r="B1401" s="3" t="s">
        <v>3</v>
      </c>
    </row>
    <row r="1402" ht="15.6" spans="1:2">
      <c r="A1402" s="3" t="str">
        <f>"20200824719"</f>
        <v>20200824719</v>
      </c>
      <c r="B1402" s="3" t="s">
        <v>3</v>
      </c>
    </row>
    <row r="1403" ht="15.6" spans="1:2">
      <c r="A1403" s="3" t="str">
        <f>"20200824720"</f>
        <v>20200824720</v>
      </c>
      <c r="B1403" s="3">
        <v>65.4</v>
      </c>
    </row>
    <row r="1404" ht="15.6" spans="1:2">
      <c r="A1404" s="3" t="str">
        <f>"20200824721"</f>
        <v>20200824721</v>
      </c>
      <c r="B1404" s="3" t="s">
        <v>3</v>
      </c>
    </row>
    <row r="1405" ht="15.6" spans="1:2">
      <c r="A1405" s="3" t="str">
        <f>"20200824722"</f>
        <v>20200824722</v>
      </c>
      <c r="B1405" s="3">
        <v>55.7</v>
      </c>
    </row>
    <row r="1406" ht="15.6" spans="1:2">
      <c r="A1406" s="3" t="str">
        <f>"20200824723"</f>
        <v>20200824723</v>
      </c>
      <c r="B1406" s="3" t="s">
        <v>3</v>
      </c>
    </row>
    <row r="1407" ht="15.6" spans="1:2">
      <c r="A1407" s="3" t="str">
        <f>"20200824724"</f>
        <v>20200824724</v>
      </c>
      <c r="B1407" s="3">
        <v>74</v>
      </c>
    </row>
    <row r="1408" ht="15.6" spans="1:2">
      <c r="A1408" s="3" t="str">
        <f>"20200824725"</f>
        <v>20200824725</v>
      </c>
      <c r="B1408" s="3">
        <v>61.4</v>
      </c>
    </row>
    <row r="1409" ht="15.6" spans="1:2">
      <c r="A1409" s="3" t="str">
        <f>"20200824726"</f>
        <v>20200824726</v>
      </c>
      <c r="B1409" s="3">
        <v>50.2</v>
      </c>
    </row>
    <row r="1410" ht="15.6" spans="1:2">
      <c r="A1410" s="3" t="str">
        <f>"20200824727"</f>
        <v>20200824727</v>
      </c>
      <c r="B1410" s="3">
        <v>52.6</v>
      </c>
    </row>
    <row r="1411" ht="15.6" spans="1:2">
      <c r="A1411" s="3" t="str">
        <f>"20200824728"</f>
        <v>20200824728</v>
      </c>
      <c r="B1411" s="3">
        <v>52.7</v>
      </c>
    </row>
    <row r="1412" ht="15.6" spans="1:2">
      <c r="A1412" s="3" t="str">
        <f>"20200824729"</f>
        <v>20200824729</v>
      </c>
      <c r="B1412" s="3">
        <v>54.7</v>
      </c>
    </row>
    <row r="1413" ht="15.6" spans="1:2">
      <c r="A1413" s="3" t="str">
        <f>"20200824730"</f>
        <v>20200824730</v>
      </c>
      <c r="B1413" s="3">
        <v>47.8</v>
      </c>
    </row>
    <row r="1414" ht="15.6" spans="1:2">
      <c r="A1414" s="3" t="str">
        <f>"20200824801"</f>
        <v>20200824801</v>
      </c>
      <c r="B1414" s="3" t="s">
        <v>3</v>
      </c>
    </row>
    <row r="1415" ht="15.6" spans="1:2">
      <c r="A1415" s="3" t="str">
        <f>"20200824802"</f>
        <v>20200824802</v>
      </c>
      <c r="B1415" s="3">
        <v>56.9</v>
      </c>
    </row>
    <row r="1416" ht="15.6" spans="1:2">
      <c r="A1416" s="3" t="str">
        <f>"20200824803"</f>
        <v>20200824803</v>
      </c>
      <c r="B1416" s="3" t="s">
        <v>3</v>
      </c>
    </row>
    <row r="1417" ht="15.6" spans="1:2">
      <c r="A1417" s="3" t="str">
        <f>"20200824804"</f>
        <v>20200824804</v>
      </c>
      <c r="B1417" s="3">
        <v>72.7</v>
      </c>
    </row>
    <row r="1418" ht="15.6" spans="1:2">
      <c r="A1418" s="3" t="str">
        <f>"20200824805"</f>
        <v>20200824805</v>
      </c>
      <c r="B1418" s="3" t="s">
        <v>3</v>
      </c>
    </row>
    <row r="1419" ht="15.6" spans="1:2">
      <c r="A1419" s="3" t="str">
        <f>"20200824806"</f>
        <v>20200824806</v>
      </c>
      <c r="B1419" s="3">
        <v>55.5</v>
      </c>
    </row>
    <row r="1420" ht="15.6" spans="1:2">
      <c r="A1420" s="3" t="str">
        <f>"20200824807"</f>
        <v>20200824807</v>
      </c>
      <c r="B1420" s="3">
        <v>66.9</v>
      </c>
    </row>
    <row r="1421" ht="15.6" spans="1:2">
      <c r="A1421" s="3" t="str">
        <f>"20200824808"</f>
        <v>20200824808</v>
      </c>
      <c r="B1421" s="3">
        <v>57.1</v>
      </c>
    </row>
    <row r="1422" ht="15.6" spans="1:2">
      <c r="A1422" s="3" t="str">
        <f>"20200824809"</f>
        <v>20200824809</v>
      </c>
      <c r="B1422" s="3" t="s">
        <v>3</v>
      </c>
    </row>
    <row r="1423" ht="15.6" spans="1:2">
      <c r="A1423" s="3" t="str">
        <f>"20200824810"</f>
        <v>20200824810</v>
      </c>
      <c r="B1423" s="3">
        <v>59.9</v>
      </c>
    </row>
    <row r="1424" ht="15.6" spans="1:2">
      <c r="A1424" s="3" t="str">
        <f>"20200824811"</f>
        <v>20200824811</v>
      </c>
      <c r="B1424" s="3">
        <v>60.9</v>
      </c>
    </row>
    <row r="1425" ht="15.6" spans="1:2">
      <c r="A1425" s="3" t="str">
        <f>"20200824812"</f>
        <v>20200824812</v>
      </c>
      <c r="B1425" s="3">
        <v>58.2</v>
      </c>
    </row>
    <row r="1426" ht="15.6" spans="1:2">
      <c r="A1426" s="3" t="str">
        <f>"20200824813"</f>
        <v>20200824813</v>
      </c>
      <c r="B1426" s="3">
        <v>50.4</v>
      </c>
    </row>
    <row r="1427" ht="15.6" spans="1:2">
      <c r="A1427" s="3" t="str">
        <f>"20200824814"</f>
        <v>20200824814</v>
      </c>
      <c r="B1427" s="3" t="s">
        <v>3</v>
      </c>
    </row>
    <row r="1428" ht="15.6" spans="1:2">
      <c r="A1428" s="3" t="str">
        <f>"20200824815"</f>
        <v>20200824815</v>
      </c>
      <c r="B1428" s="3">
        <v>64.1</v>
      </c>
    </row>
    <row r="1429" ht="15.6" spans="1:2">
      <c r="A1429" s="3" t="str">
        <f>"20200824816"</f>
        <v>20200824816</v>
      </c>
      <c r="B1429" s="3">
        <v>62.7</v>
      </c>
    </row>
    <row r="1430" ht="15.6" spans="1:2">
      <c r="A1430" s="3" t="str">
        <f>"20200824817"</f>
        <v>20200824817</v>
      </c>
      <c r="B1430" s="3">
        <v>49.5</v>
      </c>
    </row>
    <row r="1431" ht="15.6" spans="1:2">
      <c r="A1431" s="3" t="str">
        <f>"20200824818"</f>
        <v>20200824818</v>
      </c>
      <c r="B1431" s="3">
        <v>34.6</v>
      </c>
    </row>
    <row r="1432" ht="15.6" spans="1:2">
      <c r="A1432" s="3" t="str">
        <f>"20200824819"</f>
        <v>20200824819</v>
      </c>
      <c r="B1432" s="3">
        <v>43.9</v>
      </c>
    </row>
    <row r="1433" ht="15.6" spans="1:2">
      <c r="A1433" s="3" t="str">
        <f>"20200824820"</f>
        <v>20200824820</v>
      </c>
      <c r="B1433" s="3">
        <v>65.5</v>
      </c>
    </row>
    <row r="1434" ht="15.6" spans="1:2">
      <c r="A1434" s="3" t="str">
        <f>"20200824821"</f>
        <v>20200824821</v>
      </c>
      <c r="B1434" s="3">
        <v>62.1</v>
      </c>
    </row>
    <row r="1435" ht="15.6" spans="1:2">
      <c r="A1435" s="3" t="str">
        <f>"20200824822"</f>
        <v>20200824822</v>
      </c>
      <c r="B1435" s="3" t="s">
        <v>3</v>
      </c>
    </row>
    <row r="1436" ht="15.6" spans="1:2">
      <c r="A1436" s="3" t="str">
        <f>"20200824823"</f>
        <v>20200824823</v>
      </c>
      <c r="B1436" s="3">
        <v>55.4</v>
      </c>
    </row>
    <row r="1437" ht="15.6" spans="1:2">
      <c r="A1437" s="3" t="str">
        <f>"20200824824"</f>
        <v>20200824824</v>
      </c>
      <c r="B1437" s="3" t="s">
        <v>3</v>
      </c>
    </row>
    <row r="1438" ht="15.6" spans="1:2">
      <c r="A1438" s="3" t="str">
        <f>"20200824825"</f>
        <v>20200824825</v>
      </c>
      <c r="B1438" s="3">
        <v>59.8</v>
      </c>
    </row>
    <row r="1439" ht="15.6" spans="1:2">
      <c r="A1439" s="3" t="str">
        <f>"20200824826"</f>
        <v>20200824826</v>
      </c>
      <c r="B1439" s="3">
        <v>66.2</v>
      </c>
    </row>
    <row r="1440" ht="15.6" spans="1:2">
      <c r="A1440" s="3" t="str">
        <f>"20200824827"</f>
        <v>20200824827</v>
      </c>
      <c r="B1440" s="3">
        <v>41.3</v>
      </c>
    </row>
    <row r="1441" ht="15.6" spans="1:2">
      <c r="A1441" s="3" t="str">
        <f>"20200824828"</f>
        <v>20200824828</v>
      </c>
      <c r="B1441" s="3" t="s">
        <v>3</v>
      </c>
    </row>
    <row r="1442" ht="15.6" spans="1:2">
      <c r="A1442" s="3" t="str">
        <f>"20200824829"</f>
        <v>20200824829</v>
      </c>
      <c r="B1442" s="3" t="s">
        <v>3</v>
      </c>
    </row>
    <row r="1443" ht="15.6" spans="1:2">
      <c r="A1443" s="3" t="str">
        <f>"20200824830"</f>
        <v>20200824830</v>
      </c>
      <c r="B1443" s="3">
        <v>46.3</v>
      </c>
    </row>
    <row r="1444" ht="15.6" spans="1:2">
      <c r="A1444" s="3" t="str">
        <f>"20200824901"</f>
        <v>20200824901</v>
      </c>
      <c r="B1444" s="3">
        <v>46.9</v>
      </c>
    </row>
    <row r="1445" ht="15.6" spans="1:2">
      <c r="A1445" s="3" t="str">
        <f>"20200824902"</f>
        <v>20200824902</v>
      </c>
      <c r="B1445" s="3">
        <v>48.3</v>
      </c>
    </row>
    <row r="1446" ht="15.6" spans="1:2">
      <c r="A1446" s="3" t="str">
        <f>"20200824903"</f>
        <v>20200824903</v>
      </c>
      <c r="B1446" s="3" t="s">
        <v>3</v>
      </c>
    </row>
    <row r="1447" ht="15.6" spans="1:2">
      <c r="A1447" s="3" t="str">
        <f>"20200824904"</f>
        <v>20200824904</v>
      </c>
      <c r="B1447" s="3">
        <v>46.3</v>
      </c>
    </row>
    <row r="1448" ht="15.6" spans="1:2">
      <c r="A1448" s="3" t="str">
        <f>"20200824905"</f>
        <v>20200824905</v>
      </c>
      <c r="B1448" s="3" t="s">
        <v>3</v>
      </c>
    </row>
    <row r="1449" ht="15.6" spans="1:2">
      <c r="A1449" s="3" t="str">
        <f>"20200824906"</f>
        <v>20200824906</v>
      </c>
      <c r="B1449" s="3" t="s">
        <v>3</v>
      </c>
    </row>
    <row r="1450" ht="15.6" spans="1:2">
      <c r="A1450" s="3" t="str">
        <f>"20200824907"</f>
        <v>20200824907</v>
      </c>
      <c r="B1450" s="3" t="s">
        <v>3</v>
      </c>
    </row>
    <row r="1451" ht="15.6" spans="1:2">
      <c r="A1451" s="3" t="str">
        <f>"20200824908"</f>
        <v>20200824908</v>
      </c>
      <c r="B1451" s="3">
        <v>72.1</v>
      </c>
    </row>
    <row r="1452" ht="15.6" spans="1:2">
      <c r="A1452" s="3" t="str">
        <f>"20200824909"</f>
        <v>20200824909</v>
      </c>
      <c r="B1452" s="3">
        <v>58.4</v>
      </c>
    </row>
    <row r="1453" ht="15.6" spans="1:2">
      <c r="A1453" s="3" t="str">
        <f>"20200824910"</f>
        <v>20200824910</v>
      </c>
      <c r="B1453" s="3">
        <v>49</v>
      </c>
    </row>
    <row r="1454" ht="15.6" spans="1:2">
      <c r="A1454" s="3" t="str">
        <f>"20200824911"</f>
        <v>20200824911</v>
      </c>
      <c r="B1454" s="3">
        <v>72.1</v>
      </c>
    </row>
    <row r="1455" ht="15.6" spans="1:2">
      <c r="A1455" s="3" t="str">
        <f>"20200824912"</f>
        <v>20200824912</v>
      </c>
      <c r="B1455" s="3">
        <v>75.7</v>
      </c>
    </row>
    <row r="1456" ht="15.6" spans="1:2">
      <c r="A1456" s="3" t="str">
        <f>"20200824913"</f>
        <v>20200824913</v>
      </c>
      <c r="B1456" s="3" t="s">
        <v>3</v>
      </c>
    </row>
    <row r="1457" ht="15.6" spans="1:2">
      <c r="A1457" s="3" t="str">
        <f>"20200824914"</f>
        <v>20200824914</v>
      </c>
      <c r="B1457" s="3">
        <v>58.9</v>
      </c>
    </row>
    <row r="1458" ht="15.6" spans="1:2">
      <c r="A1458" s="3" t="str">
        <f>"20200824915"</f>
        <v>20200824915</v>
      </c>
      <c r="B1458" s="3" t="s">
        <v>3</v>
      </c>
    </row>
    <row r="1459" ht="15.6" spans="1:2">
      <c r="A1459" s="3" t="str">
        <f>"20200824916"</f>
        <v>20200824916</v>
      </c>
      <c r="B1459" s="3" t="s">
        <v>3</v>
      </c>
    </row>
    <row r="1460" ht="15.6" spans="1:2">
      <c r="A1460" s="3" t="str">
        <f>"20200824917"</f>
        <v>20200824917</v>
      </c>
      <c r="B1460" s="3">
        <v>42.7</v>
      </c>
    </row>
    <row r="1461" ht="15.6" spans="1:2">
      <c r="A1461" s="3" t="str">
        <f>"20200824918"</f>
        <v>20200824918</v>
      </c>
      <c r="B1461" s="3" t="s">
        <v>3</v>
      </c>
    </row>
    <row r="1462" ht="15.6" spans="1:2">
      <c r="A1462" s="3" t="str">
        <f>"20200824919"</f>
        <v>20200824919</v>
      </c>
      <c r="B1462" s="3" t="s">
        <v>3</v>
      </c>
    </row>
    <row r="1463" ht="15.6" spans="1:2">
      <c r="A1463" s="3" t="str">
        <f>"20200824920"</f>
        <v>20200824920</v>
      </c>
      <c r="B1463" s="3" t="s">
        <v>3</v>
      </c>
    </row>
    <row r="1464" ht="15.6" spans="1:2">
      <c r="A1464" s="3" t="str">
        <f>"20200824921"</f>
        <v>20200824921</v>
      </c>
      <c r="B1464" s="3" t="s">
        <v>3</v>
      </c>
    </row>
    <row r="1465" ht="15.6" spans="1:2">
      <c r="A1465" s="3" t="str">
        <f>"20200824922"</f>
        <v>20200824922</v>
      </c>
      <c r="B1465" s="3">
        <v>55.4</v>
      </c>
    </row>
    <row r="1466" ht="15.6" spans="1:2">
      <c r="A1466" s="3" t="str">
        <f>"20200824923"</f>
        <v>20200824923</v>
      </c>
      <c r="B1466" s="3">
        <v>74.2</v>
      </c>
    </row>
    <row r="1467" ht="15.6" spans="1:2">
      <c r="A1467" s="3" t="str">
        <f>"20200824924"</f>
        <v>20200824924</v>
      </c>
      <c r="B1467" s="3">
        <v>58.2</v>
      </c>
    </row>
    <row r="1468" ht="15.6" spans="1:2">
      <c r="A1468" s="3" t="str">
        <f>"20200824925"</f>
        <v>20200824925</v>
      </c>
      <c r="B1468" s="3" t="s">
        <v>3</v>
      </c>
    </row>
    <row r="1469" ht="15.6" spans="1:2">
      <c r="A1469" s="3" t="str">
        <f>"20200824926"</f>
        <v>20200824926</v>
      </c>
      <c r="B1469" s="3">
        <v>64.6</v>
      </c>
    </row>
    <row r="1470" ht="15.6" spans="1:2">
      <c r="A1470" s="3" t="str">
        <f>"20200824927"</f>
        <v>20200824927</v>
      </c>
      <c r="B1470" s="3">
        <v>51.2</v>
      </c>
    </row>
    <row r="1471" ht="15.6" spans="1:2">
      <c r="A1471" s="3" t="str">
        <f>"20200824928"</f>
        <v>20200824928</v>
      </c>
      <c r="B1471" s="3">
        <v>69.6</v>
      </c>
    </row>
    <row r="1472" ht="15.6" spans="1:2">
      <c r="A1472" s="3" t="str">
        <f>"20200824929"</f>
        <v>20200824929</v>
      </c>
      <c r="B1472" s="3">
        <v>48.9</v>
      </c>
    </row>
    <row r="1473" ht="15.6" spans="1:2">
      <c r="A1473" s="3" t="str">
        <f>"20200824930"</f>
        <v>20200824930</v>
      </c>
      <c r="B1473" s="3">
        <v>70.2</v>
      </c>
    </row>
    <row r="1474" ht="15.6" spans="1:2">
      <c r="A1474" s="3" t="str">
        <f>"20200825001"</f>
        <v>20200825001</v>
      </c>
      <c r="B1474" s="3">
        <v>48.3</v>
      </c>
    </row>
    <row r="1475" ht="15.6" spans="1:2">
      <c r="A1475" s="3" t="str">
        <f>"20200825002"</f>
        <v>20200825002</v>
      </c>
      <c r="B1475" s="3">
        <v>54.2</v>
      </c>
    </row>
    <row r="1476" ht="15.6" spans="1:2">
      <c r="A1476" s="3" t="str">
        <f>"20200825003"</f>
        <v>20200825003</v>
      </c>
      <c r="B1476" s="3" t="s">
        <v>3</v>
      </c>
    </row>
    <row r="1477" ht="15.6" spans="1:2">
      <c r="A1477" s="3" t="str">
        <f>"20200825004"</f>
        <v>20200825004</v>
      </c>
      <c r="B1477" s="3" t="s">
        <v>3</v>
      </c>
    </row>
    <row r="1478" ht="15.6" spans="1:2">
      <c r="A1478" s="3" t="str">
        <f>"20200825005"</f>
        <v>20200825005</v>
      </c>
      <c r="B1478" s="3">
        <v>45.6</v>
      </c>
    </row>
    <row r="1479" ht="15.6" spans="1:2">
      <c r="A1479" s="3" t="str">
        <f>"20200825006"</f>
        <v>20200825006</v>
      </c>
      <c r="B1479" s="3">
        <v>46.9</v>
      </c>
    </row>
    <row r="1480" ht="15.6" spans="1:2">
      <c r="A1480" s="3" t="str">
        <f>"20200825007"</f>
        <v>20200825007</v>
      </c>
      <c r="B1480" s="3">
        <v>41.8</v>
      </c>
    </row>
    <row r="1481" ht="15.6" spans="1:2">
      <c r="A1481" s="3" t="str">
        <f>"20200825008"</f>
        <v>20200825008</v>
      </c>
      <c r="B1481" s="3" t="s">
        <v>3</v>
      </c>
    </row>
    <row r="1482" ht="15.6" spans="1:2">
      <c r="A1482" s="3" t="str">
        <f>"20200825009"</f>
        <v>20200825009</v>
      </c>
      <c r="B1482" s="3">
        <v>65.3</v>
      </c>
    </row>
    <row r="1483" ht="15.6" spans="1:2">
      <c r="A1483" s="3" t="str">
        <f>"20200825010"</f>
        <v>20200825010</v>
      </c>
      <c r="B1483" s="3" t="s">
        <v>3</v>
      </c>
    </row>
    <row r="1484" ht="15.6" spans="1:2">
      <c r="A1484" s="3" t="str">
        <f>"20200825011"</f>
        <v>20200825011</v>
      </c>
      <c r="B1484" s="3" t="s">
        <v>3</v>
      </c>
    </row>
    <row r="1485" ht="15.6" spans="1:2">
      <c r="A1485" s="3" t="str">
        <f>"20200825012"</f>
        <v>20200825012</v>
      </c>
      <c r="B1485" s="3" t="s">
        <v>3</v>
      </c>
    </row>
    <row r="1486" ht="15.6" spans="1:2">
      <c r="A1486" s="3" t="str">
        <f>"20200825013"</f>
        <v>20200825013</v>
      </c>
      <c r="B1486" s="3" t="s">
        <v>3</v>
      </c>
    </row>
    <row r="1487" ht="15.6" spans="1:2">
      <c r="A1487" s="3" t="str">
        <f>"20200825014"</f>
        <v>20200825014</v>
      </c>
      <c r="B1487" s="3">
        <v>46.8</v>
      </c>
    </row>
    <row r="1488" ht="15.6" spans="1:2">
      <c r="A1488" s="3" t="str">
        <f>"20200825015"</f>
        <v>20200825015</v>
      </c>
      <c r="B1488" s="3" t="s">
        <v>3</v>
      </c>
    </row>
    <row r="1489" ht="15.6" spans="1:2">
      <c r="A1489" s="3" t="str">
        <f>"20200825016"</f>
        <v>20200825016</v>
      </c>
      <c r="B1489" s="3" t="s">
        <v>3</v>
      </c>
    </row>
    <row r="1490" ht="15.6" spans="1:2">
      <c r="A1490" s="3" t="str">
        <f>"20200825017"</f>
        <v>20200825017</v>
      </c>
      <c r="B1490" s="3">
        <v>59.2</v>
      </c>
    </row>
    <row r="1491" ht="15.6" spans="1:2">
      <c r="A1491" s="3" t="str">
        <f>"20200825018"</f>
        <v>20200825018</v>
      </c>
      <c r="B1491" s="3" t="s">
        <v>3</v>
      </c>
    </row>
    <row r="1492" ht="15.6" spans="1:2">
      <c r="A1492" s="3" t="str">
        <f>"20200825019"</f>
        <v>20200825019</v>
      </c>
      <c r="B1492" s="3" t="s">
        <v>3</v>
      </c>
    </row>
    <row r="1493" ht="15.6" spans="1:2">
      <c r="A1493" s="3" t="str">
        <f>"20200825020"</f>
        <v>20200825020</v>
      </c>
      <c r="B1493" s="3" t="s">
        <v>3</v>
      </c>
    </row>
    <row r="1494" ht="15.6" spans="1:2">
      <c r="A1494" s="3" t="str">
        <f>"20200825021"</f>
        <v>20200825021</v>
      </c>
      <c r="B1494" s="3" t="s">
        <v>3</v>
      </c>
    </row>
    <row r="1495" ht="15.6" spans="1:2">
      <c r="A1495" s="3" t="str">
        <f>"20200825022"</f>
        <v>20200825022</v>
      </c>
      <c r="B1495" s="3">
        <v>60</v>
      </c>
    </row>
    <row r="1496" ht="15.6" spans="1:2">
      <c r="A1496" s="3" t="str">
        <f>"20200825023"</f>
        <v>20200825023</v>
      </c>
      <c r="B1496" s="3">
        <v>38.2</v>
      </c>
    </row>
    <row r="1497" ht="15.6" spans="1:2">
      <c r="A1497" s="3" t="str">
        <f>"20200825024"</f>
        <v>20200825024</v>
      </c>
      <c r="B1497" s="3">
        <v>63.2</v>
      </c>
    </row>
    <row r="1498" ht="15.6" spans="1:2">
      <c r="A1498" s="3" t="str">
        <f>"20200825025"</f>
        <v>20200825025</v>
      </c>
      <c r="B1498" s="3">
        <v>44.6</v>
      </c>
    </row>
    <row r="1499" ht="15.6" spans="1:2">
      <c r="A1499" s="3" t="str">
        <f>"20200825026"</f>
        <v>20200825026</v>
      </c>
      <c r="B1499" s="3">
        <v>45.4</v>
      </c>
    </row>
    <row r="1500" ht="15.6" spans="1:2">
      <c r="A1500" s="3" t="str">
        <f>"20200825027"</f>
        <v>20200825027</v>
      </c>
      <c r="B1500" s="3" t="s">
        <v>3</v>
      </c>
    </row>
    <row r="1501" ht="15.6" spans="1:2">
      <c r="A1501" s="3" t="str">
        <f>"20200825028"</f>
        <v>20200825028</v>
      </c>
      <c r="B1501" s="3">
        <v>64.7</v>
      </c>
    </row>
    <row r="1502" ht="15.6" spans="1:2">
      <c r="A1502" s="3" t="str">
        <f>"20200825029"</f>
        <v>20200825029</v>
      </c>
      <c r="B1502" s="3">
        <v>46</v>
      </c>
    </row>
    <row r="1503" ht="15.6" spans="1:2">
      <c r="A1503" s="3" t="str">
        <f>"20200825030"</f>
        <v>20200825030</v>
      </c>
      <c r="B1503" s="3" t="s">
        <v>3</v>
      </c>
    </row>
    <row r="1504" ht="15.6" spans="1:2">
      <c r="A1504" s="3" t="str">
        <f>"20200825101"</f>
        <v>20200825101</v>
      </c>
      <c r="B1504" s="3">
        <v>49.6</v>
      </c>
    </row>
    <row r="1505" ht="15.6" spans="1:2">
      <c r="A1505" s="3" t="str">
        <f>"20200825102"</f>
        <v>20200825102</v>
      </c>
      <c r="B1505" s="3">
        <v>70.5</v>
      </c>
    </row>
    <row r="1506" ht="15.6" spans="1:2">
      <c r="A1506" s="3" t="str">
        <f>"20200825103"</f>
        <v>20200825103</v>
      </c>
      <c r="B1506" s="3">
        <v>59</v>
      </c>
    </row>
    <row r="1507" ht="15.6" spans="1:2">
      <c r="A1507" s="3" t="str">
        <f>"20200825104"</f>
        <v>20200825104</v>
      </c>
      <c r="B1507" s="3">
        <v>65.6</v>
      </c>
    </row>
    <row r="1508" ht="15.6" spans="1:2">
      <c r="A1508" s="3" t="str">
        <f>"20200825105"</f>
        <v>20200825105</v>
      </c>
      <c r="B1508" s="3" t="s">
        <v>3</v>
      </c>
    </row>
    <row r="1509" ht="15.6" spans="1:2">
      <c r="A1509" s="3" t="str">
        <f>"20200825106"</f>
        <v>20200825106</v>
      </c>
      <c r="B1509" s="3">
        <v>71.4</v>
      </c>
    </row>
    <row r="1510" ht="15.6" spans="1:2">
      <c r="A1510" s="3" t="str">
        <f>"20200825107"</f>
        <v>20200825107</v>
      </c>
      <c r="B1510" s="3" t="s">
        <v>3</v>
      </c>
    </row>
    <row r="1511" ht="15.6" spans="1:2">
      <c r="A1511" s="3" t="str">
        <f>"20200825108"</f>
        <v>20200825108</v>
      </c>
      <c r="B1511" s="3">
        <v>57.6</v>
      </c>
    </row>
    <row r="1512" ht="15.6" spans="1:2">
      <c r="A1512" s="3" t="str">
        <f>"20200825109"</f>
        <v>20200825109</v>
      </c>
      <c r="B1512" s="3" t="s">
        <v>3</v>
      </c>
    </row>
    <row r="1513" ht="15.6" spans="1:2">
      <c r="A1513" s="3" t="str">
        <f>"20200825110"</f>
        <v>20200825110</v>
      </c>
      <c r="B1513" s="3" t="s">
        <v>3</v>
      </c>
    </row>
    <row r="1514" ht="15.6" spans="1:2">
      <c r="A1514" s="3" t="str">
        <f>"20200825111"</f>
        <v>20200825111</v>
      </c>
      <c r="B1514" s="3">
        <v>46.6</v>
      </c>
    </row>
    <row r="1515" ht="15.6" spans="1:2">
      <c r="A1515" s="3" t="str">
        <f>"20200825112"</f>
        <v>20200825112</v>
      </c>
      <c r="B1515" s="3" t="s">
        <v>3</v>
      </c>
    </row>
    <row r="1516" ht="15.6" spans="1:2">
      <c r="A1516" s="3" t="str">
        <f>"20200825113"</f>
        <v>20200825113</v>
      </c>
      <c r="B1516" s="3" t="s">
        <v>3</v>
      </c>
    </row>
    <row r="1517" ht="15.6" spans="1:2">
      <c r="A1517" s="3" t="str">
        <f>"20200825114"</f>
        <v>20200825114</v>
      </c>
      <c r="B1517" s="3" t="s">
        <v>3</v>
      </c>
    </row>
    <row r="1518" ht="15.6" spans="1:2">
      <c r="A1518" s="3" t="str">
        <f>"20200825115"</f>
        <v>20200825115</v>
      </c>
      <c r="B1518" s="3" t="s">
        <v>3</v>
      </c>
    </row>
    <row r="1519" ht="15.6" spans="1:2">
      <c r="A1519" s="3" t="str">
        <f>"20200825116"</f>
        <v>20200825116</v>
      </c>
      <c r="B1519" s="3">
        <v>65.6</v>
      </c>
    </row>
    <row r="1520" ht="15.6" spans="1:2">
      <c r="A1520" s="3" t="str">
        <f>"20200825117"</f>
        <v>20200825117</v>
      </c>
      <c r="B1520" s="3" t="s">
        <v>3</v>
      </c>
    </row>
    <row r="1521" ht="15.6" spans="1:2">
      <c r="A1521" s="3" t="str">
        <f>"20200825118"</f>
        <v>20200825118</v>
      </c>
      <c r="B1521" s="3">
        <v>65.6</v>
      </c>
    </row>
    <row r="1522" ht="15.6" spans="1:2">
      <c r="A1522" s="3" t="str">
        <f>"20200825119"</f>
        <v>20200825119</v>
      </c>
      <c r="B1522" s="3" t="s">
        <v>3</v>
      </c>
    </row>
    <row r="1523" ht="15.6" spans="1:2">
      <c r="A1523" s="3" t="str">
        <f>"20200825120"</f>
        <v>20200825120</v>
      </c>
      <c r="B1523" s="3" t="s">
        <v>3</v>
      </c>
    </row>
    <row r="1524" ht="15.6" spans="1:2">
      <c r="A1524" s="3" t="str">
        <f>"20200825121"</f>
        <v>20200825121</v>
      </c>
      <c r="B1524" s="3">
        <v>59.6</v>
      </c>
    </row>
    <row r="1525" ht="15.6" spans="1:2">
      <c r="A1525" s="3" t="str">
        <f>"20200825122"</f>
        <v>20200825122</v>
      </c>
      <c r="B1525" s="3" t="s">
        <v>3</v>
      </c>
    </row>
    <row r="1526" ht="15.6" spans="1:2">
      <c r="A1526" s="3" t="str">
        <f>"20200825123"</f>
        <v>20200825123</v>
      </c>
      <c r="B1526" s="3">
        <v>55.5</v>
      </c>
    </row>
    <row r="1527" ht="15.6" spans="1:2">
      <c r="A1527" s="3" t="str">
        <f>"20200825124"</f>
        <v>20200825124</v>
      </c>
      <c r="B1527" s="3">
        <v>50</v>
      </c>
    </row>
    <row r="1528" ht="15.6" spans="1:2">
      <c r="A1528" s="3" t="str">
        <f>"20200825125"</f>
        <v>20200825125</v>
      </c>
      <c r="B1528" s="3" t="s">
        <v>3</v>
      </c>
    </row>
    <row r="1529" ht="15.6" spans="1:2">
      <c r="A1529" s="3" t="str">
        <f>"20200825126"</f>
        <v>20200825126</v>
      </c>
      <c r="B1529" s="3" t="s">
        <v>3</v>
      </c>
    </row>
    <row r="1530" ht="15.6" spans="1:2">
      <c r="A1530" s="3" t="str">
        <f>"20200825127"</f>
        <v>20200825127</v>
      </c>
      <c r="B1530" s="3">
        <v>49</v>
      </c>
    </row>
    <row r="1531" ht="15.6" spans="1:2">
      <c r="A1531" s="3" t="str">
        <f>"20200825128"</f>
        <v>20200825128</v>
      </c>
      <c r="B1531" s="3">
        <v>51</v>
      </c>
    </row>
    <row r="1532" ht="15.6" spans="1:2">
      <c r="A1532" s="3" t="str">
        <f>"20200825129"</f>
        <v>20200825129</v>
      </c>
      <c r="B1532" s="3">
        <v>64.7</v>
      </c>
    </row>
    <row r="1533" ht="15.6" spans="1:2">
      <c r="A1533" s="3" t="str">
        <f>"20200825130"</f>
        <v>20200825130</v>
      </c>
      <c r="B1533" s="3">
        <v>54.3</v>
      </c>
    </row>
    <row r="1534" ht="15.6" spans="1:2">
      <c r="A1534" s="3" t="str">
        <f>"20200825201"</f>
        <v>20200825201</v>
      </c>
      <c r="B1534" s="3" t="s">
        <v>3</v>
      </c>
    </row>
    <row r="1535" ht="15.6" spans="1:2">
      <c r="A1535" s="3" t="str">
        <f>"20200825202"</f>
        <v>20200825202</v>
      </c>
      <c r="B1535" s="3" t="s">
        <v>3</v>
      </c>
    </row>
    <row r="1536" ht="15.6" spans="1:2">
      <c r="A1536" s="3" t="str">
        <f>"20200825203"</f>
        <v>20200825203</v>
      </c>
      <c r="B1536" s="3" t="s">
        <v>3</v>
      </c>
    </row>
    <row r="1537" ht="15.6" spans="1:2">
      <c r="A1537" s="3" t="str">
        <f>"20200825204"</f>
        <v>20200825204</v>
      </c>
      <c r="B1537" s="3" t="s">
        <v>3</v>
      </c>
    </row>
    <row r="1538" ht="15.6" spans="1:2">
      <c r="A1538" s="3" t="str">
        <f>"20200825205"</f>
        <v>20200825205</v>
      </c>
      <c r="B1538" s="3">
        <v>66.9</v>
      </c>
    </row>
    <row r="1539" ht="15.6" spans="1:2">
      <c r="A1539" s="3" t="str">
        <f>"20200825206"</f>
        <v>20200825206</v>
      </c>
      <c r="B1539" s="3">
        <v>57</v>
      </c>
    </row>
    <row r="1540" ht="15.6" spans="1:2">
      <c r="A1540" s="3" t="str">
        <f>"20200825207"</f>
        <v>20200825207</v>
      </c>
      <c r="B1540" s="3">
        <v>74.4</v>
      </c>
    </row>
    <row r="1541" ht="15.6" spans="1:2">
      <c r="A1541" s="3" t="str">
        <f>"20200825208"</f>
        <v>20200825208</v>
      </c>
      <c r="B1541" s="3">
        <v>51.8</v>
      </c>
    </row>
    <row r="1542" ht="15.6" spans="1:2">
      <c r="A1542" s="3" t="str">
        <f>"20200825209"</f>
        <v>20200825209</v>
      </c>
      <c r="B1542" s="3">
        <v>55.4</v>
      </c>
    </row>
    <row r="1543" ht="15.6" spans="1:2">
      <c r="A1543" s="3" t="str">
        <f>"20200825210"</f>
        <v>20200825210</v>
      </c>
      <c r="B1543" s="3" t="s">
        <v>3</v>
      </c>
    </row>
    <row r="1544" ht="15.6" spans="1:2">
      <c r="A1544" s="3" t="str">
        <f>"20200825211"</f>
        <v>20200825211</v>
      </c>
      <c r="B1544" s="3">
        <v>44.9</v>
      </c>
    </row>
    <row r="1545" ht="15.6" spans="1:2">
      <c r="A1545" s="3" t="str">
        <f>"20200825212"</f>
        <v>20200825212</v>
      </c>
      <c r="B1545" s="3" t="s">
        <v>3</v>
      </c>
    </row>
    <row r="1546" ht="15.6" spans="1:2">
      <c r="A1546" s="3" t="str">
        <f>"20200825213"</f>
        <v>20200825213</v>
      </c>
      <c r="B1546" s="3">
        <v>70.7</v>
      </c>
    </row>
    <row r="1547" ht="15.6" spans="1:2">
      <c r="A1547" s="3" t="str">
        <f>"20200825214"</f>
        <v>20200825214</v>
      </c>
      <c r="B1547" s="3" t="s">
        <v>3</v>
      </c>
    </row>
    <row r="1548" ht="15.6" spans="1:2">
      <c r="A1548" s="3" t="str">
        <f>"20200825215"</f>
        <v>20200825215</v>
      </c>
      <c r="B1548" s="3">
        <v>47</v>
      </c>
    </row>
    <row r="1549" ht="15.6" spans="1:2">
      <c r="A1549" s="3" t="str">
        <f>"20200825216"</f>
        <v>20200825216</v>
      </c>
      <c r="B1549" s="3" t="s">
        <v>3</v>
      </c>
    </row>
    <row r="1550" ht="15.6" spans="1:2">
      <c r="A1550" s="3" t="str">
        <f>"20200825217"</f>
        <v>20200825217</v>
      </c>
      <c r="B1550" s="3">
        <v>54.1</v>
      </c>
    </row>
    <row r="1551" ht="15.6" spans="1:2">
      <c r="A1551" s="3" t="str">
        <f>"20200825218"</f>
        <v>20200825218</v>
      </c>
      <c r="B1551" s="3" t="s">
        <v>3</v>
      </c>
    </row>
    <row r="1552" ht="15.6" spans="1:2">
      <c r="A1552" s="3" t="str">
        <f>"20200825219"</f>
        <v>20200825219</v>
      </c>
      <c r="B1552" s="3" t="s">
        <v>3</v>
      </c>
    </row>
    <row r="1553" ht="15.6" spans="1:2">
      <c r="A1553" s="3" t="str">
        <f>"20200825220"</f>
        <v>20200825220</v>
      </c>
      <c r="B1553" s="3">
        <v>63.2</v>
      </c>
    </row>
    <row r="1554" ht="15.6" spans="1:2">
      <c r="A1554" s="3" t="str">
        <f>"20200825221"</f>
        <v>20200825221</v>
      </c>
      <c r="B1554" s="3" t="s">
        <v>3</v>
      </c>
    </row>
    <row r="1555" ht="15.6" spans="1:2">
      <c r="A1555" s="3" t="str">
        <f>"20200825222"</f>
        <v>20200825222</v>
      </c>
      <c r="B1555" s="3" t="s">
        <v>3</v>
      </c>
    </row>
    <row r="1556" ht="15.6" spans="1:2">
      <c r="A1556" s="3" t="str">
        <f>"20200825223"</f>
        <v>20200825223</v>
      </c>
      <c r="B1556" s="3" t="s">
        <v>3</v>
      </c>
    </row>
    <row r="1557" ht="15.6" spans="1:2">
      <c r="A1557" s="3" t="str">
        <f>"20200825224"</f>
        <v>20200825224</v>
      </c>
      <c r="B1557" s="3">
        <v>54</v>
      </c>
    </row>
    <row r="1558" ht="15.6" spans="1:2">
      <c r="A1558" s="3" t="str">
        <f>"20200825225"</f>
        <v>20200825225</v>
      </c>
      <c r="B1558" s="3">
        <v>55.3</v>
      </c>
    </row>
    <row r="1559" ht="15.6" spans="1:2">
      <c r="A1559" s="3" t="str">
        <f>"20200825226"</f>
        <v>20200825226</v>
      </c>
      <c r="B1559" s="3">
        <v>43.2</v>
      </c>
    </row>
    <row r="1560" ht="15.6" spans="1:2">
      <c r="A1560" s="3" t="str">
        <f>"20200825227"</f>
        <v>20200825227</v>
      </c>
      <c r="B1560" s="3">
        <v>64.3</v>
      </c>
    </row>
    <row r="1561" ht="15.6" spans="1:2">
      <c r="A1561" s="3" t="str">
        <f>"20200825228"</f>
        <v>20200825228</v>
      </c>
      <c r="B1561" s="3">
        <v>54</v>
      </c>
    </row>
    <row r="1562" ht="15.6" spans="1:2">
      <c r="A1562" s="3" t="str">
        <f>"20200825229"</f>
        <v>20200825229</v>
      </c>
      <c r="B1562" s="3">
        <v>61.9</v>
      </c>
    </row>
    <row r="1563" ht="15.6" spans="1:2">
      <c r="A1563" s="3" t="str">
        <f>"20200825230"</f>
        <v>20200825230</v>
      </c>
      <c r="B1563" s="3" t="s">
        <v>3</v>
      </c>
    </row>
    <row r="1564" ht="15.6" spans="1:2">
      <c r="A1564" s="3" t="str">
        <f>"20200825301"</f>
        <v>20200825301</v>
      </c>
      <c r="B1564" s="3" t="s">
        <v>3</v>
      </c>
    </row>
    <row r="1565" ht="15.6" spans="1:2">
      <c r="A1565" s="3" t="str">
        <f>"20200825302"</f>
        <v>20200825302</v>
      </c>
      <c r="B1565" s="3">
        <v>71.6</v>
      </c>
    </row>
    <row r="1566" ht="15.6" spans="1:2">
      <c r="A1566" s="3" t="str">
        <f>"20200825303"</f>
        <v>20200825303</v>
      </c>
      <c r="B1566" s="3" t="s">
        <v>3</v>
      </c>
    </row>
    <row r="1567" ht="15.6" spans="1:2">
      <c r="A1567" s="3" t="str">
        <f>"20200825304"</f>
        <v>20200825304</v>
      </c>
      <c r="B1567" s="3" t="s">
        <v>3</v>
      </c>
    </row>
    <row r="1568" ht="15.6" spans="1:2">
      <c r="A1568" s="3" t="str">
        <f>"20200825305"</f>
        <v>20200825305</v>
      </c>
      <c r="B1568" s="3">
        <v>58.9</v>
      </c>
    </row>
    <row r="1569" ht="15.6" spans="1:2">
      <c r="A1569" s="3" t="str">
        <f>"20200825306"</f>
        <v>20200825306</v>
      </c>
      <c r="B1569" s="3" t="s">
        <v>3</v>
      </c>
    </row>
    <row r="1570" ht="15.6" spans="1:2">
      <c r="A1570" s="3" t="str">
        <f>"20200825307"</f>
        <v>20200825307</v>
      </c>
      <c r="B1570" s="3" t="s">
        <v>3</v>
      </c>
    </row>
    <row r="1571" ht="15.6" spans="1:2">
      <c r="A1571" s="3" t="str">
        <f>"20200825308"</f>
        <v>20200825308</v>
      </c>
      <c r="B1571" s="3">
        <v>57</v>
      </c>
    </row>
    <row r="1572" ht="15.6" spans="1:2">
      <c r="A1572" s="3" t="str">
        <f>"20200825309"</f>
        <v>20200825309</v>
      </c>
      <c r="B1572" s="3" t="s">
        <v>3</v>
      </c>
    </row>
    <row r="1573" ht="15.6" spans="1:2">
      <c r="A1573" s="3" t="str">
        <f>"20200825310"</f>
        <v>20200825310</v>
      </c>
      <c r="B1573" s="3">
        <v>56.7</v>
      </c>
    </row>
    <row r="1574" ht="15.6" spans="1:2">
      <c r="A1574" s="3" t="str">
        <f>"20200825311"</f>
        <v>20200825311</v>
      </c>
      <c r="B1574" s="3">
        <v>70.4</v>
      </c>
    </row>
    <row r="1575" ht="15.6" spans="1:2">
      <c r="A1575" s="3" t="str">
        <f>"20200825312"</f>
        <v>20200825312</v>
      </c>
      <c r="B1575" s="3">
        <v>54.7</v>
      </c>
    </row>
    <row r="1576" ht="15.6" spans="1:2">
      <c r="A1576" s="3" t="str">
        <f>"20200825313"</f>
        <v>20200825313</v>
      </c>
      <c r="B1576" s="3" t="s">
        <v>3</v>
      </c>
    </row>
    <row r="1577" ht="15.6" spans="1:2">
      <c r="A1577" s="3" t="str">
        <f>"20200825314"</f>
        <v>20200825314</v>
      </c>
      <c r="B1577" s="3">
        <v>58.4</v>
      </c>
    </row>
    <row r="1578" ht="15.6" spans="1:2">
      <c r="A1578" s="3" t="str">
        <f>"20200825315"</f>
        <v>20200825315</v>
      </c>
      <c r="B1578" s="3">
        <v>60.2</v>
      </c>
    </row>
    <row r="1579" ht="15.6" spans="1:2">
      <c r="A1579" s="3" t="str">
        <f>"20200825316"</f>
        <v>20200825316</v>
      </c>
      <c r="B1579" s="3" t="s">
        <v>3</v>
      </c>
    </row>
    <row r="1580" ht="15.6" spans="1:2">
      <c r="A1580" s="3" t="str">
        <f>"20200825317"</f>
        <v>20200825317</v>
      </c>
      <c r="B1580" s="3">
        <v>49.6</v>
      </c>
    </row>
    <row r="1581" ht="15.6" spans="1:2">
      <c r="A1581" s="3" t="str">
        <f>"20200825318"</f>
        <v>20200825318</v>
      </c>
      <c r="B1581" s="3" t="s">
        <v>3</v>
      </c>
    </row>
    <row r="1582" ht="15.6" spans="1:2">
      <c r="A1582" s="3" t="str">
        <f>"20200825319"</f>
        <v>20200825319</v>
      </c>
      <c r="B1582" s="3">
        <v>53.3</v>
      </c>
    </row>
    <row r="1583" ht="15.6" spans="1:2">
      <c r="A1583" s="3" t="str">
        <f>"20200825320"</f>
        <v>20200825320</v>
      </c>
      <c r="B1583" s="3" t="s">
        <v>3</v>
      </c>
    </row>
    <row r="1584" ht="15.6" spans="1:2">
      <c r="A1584" s="3" t="str">
        <f>"20200825321"</f>
        <v>20200825321</v>
      </c>
      <c r="B1584" s="3" t="s">
        <v>3</v>
      </c>
    </row>
    <row r="1585" ht="15.6" spans="1:2">
      <c r="A1585" s="3" t="str">
        <f>"20200825322"</f>
        <v>20200825322</v>
      </c>
      <c r="B1585" s="3">
        <v>69.1</v>
      </c>
    </row>
    <row r="1586" ht="15.6" spans="1:2">
      <c r="A1586" s="3" t="str">
        <f>"20200825323"</f>
        <v>20200825323</v>
      </c>
      <c r="B1586" s="3">
        <v>48.4</v>
      </c>
    </row>
    <row r="1587" ht="15.6" spans="1:2">
      <c r="A1587" s="3" t="str">
        <f>"20200825324"</f>
        <v>20200825324</v>
      </c>
      <c r="B1587" s="3">
        <v>37.6</v>
      </c>
    </row>
    <row r="1588" ht="15.6" spans="1:2">
      <c r="A1588" s="3" t="str">
        <f>"20200825325"</f>
        <v>20200825325</v>
      </c>
      <c r="B1588" s="3">
        <v>69.7</v>
      </c>
    </row>
    <row r="1589" ht="15.6" spans="1:2">
      <c r="A1589" s="3" t="str">
        <f>"20200825326"</f>
        <v>20200825326</v>
      </c>
      <c r="B1589" s="3">
        <v>44.5</v>
      </c>
    </row>
    <row r="1590" ht="15.6" spans="1:2">
      <c r="A1590" s="3" t="str">
        <f>"20200825327"</f>
        <v>20200825327</v>
      </c>
      <c r="B1590" s="3">
        <v>65.4</v>
      </c>
    </row>
    <row r="1591" ht="15.6" spans="1:2">
      <c r="A1591" s="3" t="str">
        <f>"20200825328"</f>
        <v>20200825328</v>
      </c>
      <c r="B1591" s="3">
        <v>64.1</v>
      </c>
    </row>
    <row r="1592" ht="15.6" spans="1:2">
      <c r="A1592" s="3" t="str">
        <f>"20200825329"</f>
        <v>20200825329</v>
      </c>
      <c r="B1592" s="3">
        <v>49.1</v>
      </c>
    </row>
    <row r="1593" ht="15.6" spans="1:2">
      <c r="A1593" s="3" t="str">
        <f>"20200825330"</f>
        <v>20200825330</v>
      </c>
      <c r="B1593" s="3">
        <v>68.5</v>
      </c>
    </row>
    <row r="1594" ht="15.6" spans="1:2">
      <c r="A1594" s="3" t="str">
        <f>"20200825401"</f>
        <v>20200825401</v>
      </c>
      <c r="B1594" s="3">
        <v>65.6</v>
      </c>
    </row>
    <row r="1595" ht="15.6" spans="1:2">
      <c r="A1595" s="3" t="str">
        <f>"20200825402"</f>
        <v>20200825402</v>
      </c>
      <c r="B1595" s="3" t="s">
        <v>3</v>
      </c>
    </row>
    <row r="1596" ht="15.6" spans="1:2">
      <c r="A1596" s="3" t="str">
        <f>"20200825403"</f>
        <v>20200825403</v>
      </c>
      <c r="B1596" s="3" t="s">
        <v>3</v>
      </c>
    </row>
    <row r="1597" ht="15.6" spans="1:2">
      <c r="A1597" s="3" t="str">
        <f>"20200825404"</f>
        <v>20200825404</v>
      </c>
      <c r="B1597" s="3" t="s">
        <v>3</v>
      </c>
    </row>
    <row r="1598" ht="15.6" spans="1:2">
      <c r="A1598" s="3" t="str">
        <f>"20200825405"</f>
        <v>20200825405</v>
      </c>
      <c r="B1598" s="3">
        <v>48.5</v>
      </c>
    </row>
    <row r="1599" ht="15.6" spans="1:2">
      <c r="A1599" s="3" t="str">
        <f>"20200825406"</f>
        <v>20200825406</v>
      </c>
      <c r="B1599" s="3">
        <v>62</v>
      </c>
    </row>
    <row r="1600" ht="15.6" spans="1:2">
      <c r="A1600" s="3" t="str">
        <f>"20200825407"</f>
        <v>20200825407</v>
      </c>
      <c r="B1600" s="3">
        <v>54.9</v>
      </c>
    </row>
    <row r="1601" ht="15.6" spans="1:2">
      <c r="A1601" s="3" t="str">
        <f>"20200825408"</f>
        <v>20200825408</v>
      </c>
      <c r="B1601" s="3" t="s">
        <v>3</v>
      </c>
    </row>
    <row r="1602" ht="15.6" spans="1:2">
      <c r="A1602" s="3" t="str">
        <f>"20200825409"</f>
        <v>20200825409</v>
      </c>
      <c r="B1602" s="3">
        <v>47</v>
      </c>
    </row>
    <row r="1603" ht="15.6" spans="1:2">
      <c r="A1603" s="3" t="str">
        <f>"20200825410"</f>
        <v>20200825410</v>
      </c>
      <c r="B1603" s="3">
        <v>63.5</v>
      </c>
    </row>
    <row r="1604" ht="15.6" spans="1:2">
      <c r="A1604" s="3" t="str">
        <f>"20200825411"</f>
        <v>20200825411</v>
      </c>
      <c r="B1604" s="3" t="s">
        <v>3</v>
      </c>
    </row>
    <row r="1605" ht="15.6" spans="1:2">
      <c r="A1605" s="3" t="str">
        <f>"20200825412"</f>
        <v>20200825412</v>
      </c>
      <c r="B1605" s="3">
        <v>56.7</v>
      </c>
    </row>
    <row r="1606" ht="15.6" spans="1:2">
      <c r="A1606" s="3" t="str">
        <f>"20200825413"</f>
        <v>20200825413</v>
      </c>
      <c r="B1606" s="3" t="s">
        <v>3</v>
      </c>
    </row>
    <row r="1607" ht="15.6" spans="1:2">
      <c r="A1607" s="3" t="str">
        <f>"20200825414"</f>
        <v>20200825414</v>
      </c>
      <c r="B1607" s="3">
        <v>54.9</v>
      </c>
    </row>
    <row r="1608" ht="15.6" spans="1:2">
      <c r="A1608" s="3" t="str">
        <f>"20200825415"</f>
        <v>20200825415</v>
      </c>
      <c r="B1608" s="3">
        <v>33.7</v>
      </c>
    </row>
    <row r="1609" ht="15.6" spans="1:2">
      <c r="A1609" s="3" t="str">
        <f>"20200825416"</f>
        <v>20200825416</v>
      </c>
      <c r="B1609" s="3" t="s">
        <v>3</v>
      </c>
    </row>
    <row r="1610" ht="15.6" spans="1:2">
      <c r="A1610" s="3" t="str">
        <f>"20200825417"</f>
        <v>20200825417</v>
      </c>
      <c r="B1610" s="3" t="s">
        <v>3</v>
      </c>
    </row>
    <row r="1611" ht="15.6" spans="1:2">
      <c r="A1611" s="3" t="str">
        <f>"20200825418"</f>
        <v>20200825418</v>
      </c>
      <c r="B1611" s="3">
        <v>53.3</v>
      </c>
    </row>
    <row r="1612" ht="15.6" spans="1:2">
      <c r="A1612" s="3" t="str">
        <f>"20200825419"</f>
        <v>20200825419</v>
      </c>
      <c r="B1612" s="3">
        <v>58.4</v>
      </c>
    </row>
    <row r="1613" ht="15.6" spans="1:2">
      <c r="A1613" s="3" t="str">
        <f>"20200825420"</f>
        <v>20200825420</v>
      </c>
      <c r="B1613" s="3">
        <v>61</v>
      </c>
    </row>
    <row r="1614" ht="15.6" spans="1:2">
      <c r="A1614" s="3" t="str">
        <f>"20200825421"</f>
        <v>20200825421</v>
      </c>
      <c r="B1614" s="3">
        <v>70</v>
      </c>
    </row>
    <row r="1615" ht="15.6" spans="1:2">
      <c r="A1615" s="3" t="str">
        <f>"20200825422"</f>
        <v>20200825422</v>
      </c>
      <c r="B1615" s="3">
        <v>57.6</v>
      </c>
    </row>
    <row r="1616" ht="15.6" spans="1:2">
      <c r="A1616" s="3" t="str">
        <f>"20200825423"</f>
        <v>20200825423</v>
      </c>
      <c r="B1616" s="3">
        <v>63.1</v>
      </c>
    </row>
    <row r="1617" ht="15.6" spans="1:2">
      <c r="A1617" s="3" t="str">
        <f>"20200825424"</f>
        <v>20200825424</v>
      </c>
      <c r="B1617" s="3">
        <v>59.1</v>
      </c>
    </row>
    <row r="1618" ht="15.6" spans="1:2">
      <c r="A1618" s="3" t="str">
        <f>"20200825425"</f>
        <v>20200825425</v>
      </c>
      <c r="B1618" s="3" t="s">
        <v>3</v>
      </c>
    </row>
    <row r="1619" ht="15.6" spans="1:2">
      <c r="A1619" s="3" t="str">
        <f>"20200825426"</f>
        <v>20200825426</v>
      </c>
      <c r="B1619" s="3" t="s">
        <v>3</v>
      </c>
    </row>
    <row r="1620" ht="15.6" spans="1:2">
      <c r="A1620" s="3" t="str">
        <f>"20200825427"</f>
        <v>20200825427</v>
      </c>
      <c r="B1620" s="3">
        <v>64.2</v>
      </c>
    </row>
    <row r="1621" ht="15.6" spans="1:2">
      <c r="A1621" s="3" t="str">
        <f>"20200825428"</f>
        <v>20200825428</v>
      </c>
      <c r="B1621" s="3">
        <v>58.5</v>
      </c>
    </row>
    <row r="1622" ht="15.6" spans="1:2">
      <c r="A1622" s="3" t="str">
        <f>"20200825429"</f>
        <v>20200825429</v>
      </c>
      <c r="B1622" s="3">
        <v>51.9</v>
      </c>
    </row>
    <row r="1623" ht="15.6" spans="1:2">
      <c r="A1623" s="3" t="str">
        <f>"20200825430"</f>
        <v>20200825430</v>
      </c>
      <c r="B1623" s="3">
        <v>63.9</v>
      </c>
    </row>
    <row r="1624" ht="15.6" spans="1:2">
      <c r="A1624" s="3" t="str">
        <f>"20200825501"</f>
        <v>20200825501</v>
      </c>
      <c r="B1624" s="3">
        <v>63.5</v>
      </c>
    </row>
    <row r="1625" ht="15.6" spans="1:2">
      <c r="A1625" s="3" t="str">
        <f>"20200825502"</f>
        <v>20200825502</v>
      </c>
      <c r="B1625" s="3" t="s">
        <v>3</v>
      </c>
    </row>
    <row r="1626" ht="15.6" spans="1:2">
      <c r="A1626" s="3" t="str">
        <f>"20200825503"</f>
        <v>20200825503</v>
      </c>
      <c r="B1626" s="3" t="s">
        <v>3</v>
      </c>
    </row>
    <row r="1627" ht="15.6" spans="1:2">
      <c r="A1627" s="3" t="str">
        <f>"20200825504"</f>
        <v>20200825504</v>
      </c>
      <c r="B1627" s="3">
        <v>61.3</v>
      </c>
    </row>
    <row r="1628" ht="15.6" spans="1:2">
      <c r="A1628" s="3" t="str">
        <f>"20200825505"</f>
        <v>20200825505</v>
      </c>
      <c r="B1628" s="3">
        <v>61.1</v>
      </c>
    </row>
    <row r="1629" ht="15.6" spans="1:2">
      <c r="A1629" s="3" t="str">
        <f>"20200825506"</f>
        <v>20200825506</v>
      </c>
      <c r="B1629" s="3" t="s">
        <v>3</v>
      </c>
    </row>
    <row r="1630" ht="15.6" spans="1:2">
      <c r="A1630" s="3" t="str">
        <f>"20200825507"</f>
        <v>20200825507</v>
      </c>
      <c r="B1630" s="3" t="s">
        <v>3</v>
      </c>
    </row>
    <row r="1631" ht="15.6" spans="1:2">
      <c r="A1631" s="3" t="str">
        <f>"20200825508"</f>
        <v>20200825508</v>
      </c>
      <c r="B1631" s="3">
        <v>67.8</v>
      </c>
    </row>
    <row r="1632" ht="15.6" spans="1:2">
      <c r="A1632" s="3" t="str">
        <f>"20200825509"</f>
        <v>20200825509</v>
      </c>
      <c r="B1632" s="3">
        <v>46.9</v>
      </c>
    </row>
    <row r="1633" ht="15.6" spans="1:2">
      <c r="A1633" s="3" t="str">
        <f>"20200825510"</f>
        <v>20200825510</v>
      </c>
      <c r="B1633" s="3" t="s">
        <v>3</v>
      </c>
    </row>
    <row r="1634" ht="15.6" spans="1:2">
      <c r="A1634" s="3" t="str">
        <f>"20200825511"</f>
        <v>20200825511</v>
      </c>
      <c r="B1634" s="3" t="s">
        <v>3</v>
      </c>
    </row>
    <row r="1635" ht="15.6" spans="1:2">
      <c r="A1635" s="3" t="str">
        <f>"20200825512"</f>
        <v>20200825512</v>
      </c>
      <c r="B1635" s="3">
        <v>64</v>
      </c>
    </row>
    <row r="1636" ht="15.6" spans="1:2">
      <c r="A1636" s="3" t="str">
        <f>"20200825513"</f>
        <v>20200825513</v>
      </c>
      <c r="B1636" s="3">
        <v>62</v>
      </c>
    </row>
    <row r="1637" ht="15.6" spans="1:2">
      <c r="A1637" s="3" t="str">
        <f>"20200825514"</f>
        <v>20200825514</v>
      </c>
      <c r="B1637" s="3" t="s">
        <v>3</v>
      </c>
    </row>
    <row r="1638" ht="15.6" spans="1:2">
      <c r="A1638" s="3" t="str">
        <f>"20200825515"</f>
        <v>20200825515</v>
      </c>
      <c r="B1638" s="3">
        <v>66.3</v>
      </c>
    </row>
    <row r="1639" ht="15.6" spans="1:2">
      <c r="A1639" s="3" t="str">
        <f>"20200825516"</f>
        <v>20200825516</v>
      </c>
      <c r="B1639" s="3">
        <v>57.4</v>
      </c>
    </row>
    <row r="1640" ht="15.6" spans="1:2">
      <c r="A1640" s="3" t="str">
        <f>"20200825517"</f>
        <v>20200825517</v>
      </c>
      <c r="B1640" s="3" t="s">
        <v>3</v>
      </c>
    </row>
    <row r="1641" ht="15.6" spans="1:2">
      <c r="A1641" s="3" t="str">
        <f>"20200825518"</f>
        <v>20200825518</v>
      </c>
      <c r="B1641" s="3">
        <v>64.9</v>
      </c>
    </row>
    <row r="1642" ht="15.6" spans="1:2">
      <c r="A1642" s="3" t="str">
        <f>"20200825519"</f>
        <v>20200825519</v>
      </c>
      <c r="B1642" s="3">
        <v>38.1</v>
      </c>
    </row>
    <row r="1643" ht="15.6" spans="1:2">
      <c r="A1643" s="3" t="str">
        <f>"20200825520"</f>
        <v>20200825520</v>
      </c>
      <c r="B1643" s="3" t="s">
        <v>3</v>
      </c>
    </row>
    <row r="1644" ht="15.6" spans="1:2">
      <c r="A1644" s="3" t="str">
        <f>"20200825521"</f>
        <v>20200825521</v>
      </c>
      <c r="B1644" s="3">
        <v>59.6</v>
      </c>
    </row>
    <row r="1645" ht="15.6" spans="1:2">
      <c r="A1645" s="3" t="str">
        <f>"20200825522"</f>
        <v>20200825522</v>
      </c>
      <c r="B1645" s="3" t="s">
        <v>3</v>
      </c>
    </row>
    <row r="1646" ht="15.6" spans="1:2">
      <c r="A1646" s="3" t="str">
        <f>"20200825523"</f>
        <v>20200825523</v>
      </c>
      <c r="B1646" s="3" t="s">
        <v>3</v>
      </c>
    </row>
    <row r="1647" ht="15.6" spans="1:2">
      <c r="A1647" s="3" t="str">
        <f>"20200825524"</f>
        <v>20200825524</v>
      </c>
      <c r="B1647" s="3" t="s">
        <v>3</v>
      </c>
    </row>
    <row r="1648" ht="15.6" spans="1:2">
      <c r="A1648" s="3" t="str">
        <f>"20200825525"</f>
        <v>20200825525</v>
      </c>
      <c r="B1648" s="3" t="s">
        <v>3</v>
      </c>
    </row>
    <row r="1649" ht="15.6" spans="1:2">
      <c r="A1649" s="3" t="str">
        <f>"20200825526"</f>
        <v>20200825526</v>
      </c>
      <c r="B1649" s="3" t="s">
        <v>3</v>
      </c>
    </row>
    <row r="1650" ht="15.6" spans="1:2">
      <c r="A1650" s="3" t="str">
        <f>"20200825527"</f>
        <v>20200825527</v>
      </c>
      <c r="B1650" s="3" t="s">
        <v>3</v>
      </c>
    </row>
    <row r="1651" ht="15.6" spans="1:2">
      <c r="A1651" s="3" t="str">
        <f>"20200825528"</f>
        <v>20200825528</v>
      </c>
      <c r="B1651" s="3" t="s">
        <v>3</v>
      </c>
    </row>
    <row r="1652" ht="15.6" spans="1:2">
      <c r="A1652" s="3" t="str">
        <f>"20200825529"</f>
        <v>20200825529</v>
      </c>
      <c r="B1652" s="3" t="s">
        <v>3</v>
      </c>
    </row>
    <row r="1653" ht="15.6" spans="1:2">
      <c r="A1653" s="3" t="str">
        <f>"20200825530"</f>
        <v>20200825530</v>
      </c>
      <c r="B1653" s="3">
        <v>62.8</v>
      </c>
    </row>
    <row r="1654" ht="15.6" spans="1:2">
      <c r="A1654" s="3" t="str">
        <f>"20200825601"</f>
        <v>20200825601</v>
      </c>
      <c r="B1654" s="3" t="s">
        <v>3</v>
      </c>
    </row>
    <row r="1655" ht="15.6" spans="1:2">
      <c r="A1655" s="3" t="str">
        <f>"20200825602"</f>
        <v>20200825602</v>
      </c>
      <c r="B1655" s="3">
        <v>55.4</v>
      </c>
    </row>
    <row r="1656" ht="15.6" spans="1:2">
      <c r="A1656" s="3" t="str">
        <f>"20200825603"</f>
        <v>20200825603</v>
      </c>
      <c r="B1656" s="3">
        <v>78.6</v>
      </c>
    </row>
    <row r="1657" ht="15.6" spans="1:2">
      <c r="A1657" s="3" t="str">
        <f>"20200825604"</f>
        <v>20200825604</v>
      </c>
      <c r="B1657" s="3" t="s">
        <v>3</v>
      </c>
    </row>
    <row r="1658" ht="15.6" spans="1:2">
      <c r="A1658" s="3" t="str">
        <f>"20200825605"</f>
        <v>20200825605</v>
      </c>
      <c r="B1658" s="3" t="s">
        <v>3</v>
      </c>
    </row>
    <row r="1659" ht="15.6" spans="1:2">
      <c r="A1659" s="3" t="str">
        <f>"20200825606"</f>
        <v>20200825606</v>
      </c>
      <c r="B1659" s="3">
        <v>37.8</v>
      </c>
    </row>
    <row r="1660" ht="15.6" spans="1:2">
      <c r="A1660" s="3" t="str">
        <f>"20200825607"</f>
        <v>20200825607</v>
      </c>
      <c r="B1660" s="3">
        <v>50.5</v>
      </c>
    </row>
    <row r="1661" ht="15.6" spans="1:2">
      <c r="A1661" s="3" t="str">
        <f>"20200825608"</f>
        <v>20200825608</v>
      </c>
      <c r="B1661" s="3">
        <v>51.1</v>
      </c>
    </row>
    <row r="1662" ht="15.6" spans="1:2">
      <c r="A1662" s="3" t="str">
        <f>"20200825609"</f>
        <v>20200825609</v>
      </c>
      <c r="B1662" s="3">
        <v>80</v>
      </c>
    </row>
    <row r="1663" ht="15.6" spans="1:2">
      <c r="A1663" s="3" t="str">
        <f>"20200825610"</f>
        <v>20200825610</v>
      </c>
      <c r="B1663" s="3">
        <v>74.8</v>
      </c>
    </row>
    <row r="1664" ht="15.6" spans="1:2">
      <c r="A1664" s="3" t="str">
        <f>"20200825611"</f>
        <v>20200825611</v>
      </c>
      <c r="B1664" s="3" t="s">
        <v>3</v>
      </c>
    </row>
    <row r="1665" ht="15.6" spans="1:2">
      <c r="A1665" s="3" t="str">
        <f>"20200825612"</f>
        <v>20200825612</v>
      </c>
      <c r="B1665" s="3" t="s">
        <v>3</v>
      </c>
    </row>
    <row r="1666" ht="15.6" spans="1:2">
      <c r="A1666" s="3" t="str">
        <f>"20200825613"</f>
        <v>20200825613</v>
      </c>
      <c r="B1666" s="3">
        <v>47</v>
      </c>
    </row>
    <row r="1667" ht="15.6" spans="1:2">
      <c r="A1667" s="3" t="str">
        <f>"20200825614"</f>
        <v>20200825614</v>
      </c>
      <c r="B1667" s="3" t="s">
        <v>3</v>
      </c>
    </row>
    <row r="1668" ht="15.6" spans="1:2">
      <c r="A1668" s="3" t="str">
        <f>"20200825615"</f>
        <v>20200825615</v>
      </c>
      <c r="B1668" s="3" t="s">
        <v>3</v>
      </c>
    </row>
    <row r="1669" ht="15.6" spans="1:2">
      <c r="A1669" s="3" t="str">
        <f>"20200825616"</f>
        <v>20200825616</v>
      </c>
      <c r="B1669" s="3">
        <v>66.3</v>
      </c>
    </row>
    <row r="1670" ht="15.6" spans="1:2">
      <c r="A1670" s="3" t="str">
        <f>"20200825617"</f>
        <v>20200825617</v>
      </c>
      <c r="B1670" s="3" t="s">
        <v>3</v>
      </c>
    </row>
    <row r="1671" ht="15.6" spans="1:2">
      <c r="A1671" s="3" t="str">
        <f>"20200825618"</f>
        <v>20200825618</v>
      </c>
      <c r="B1671" s="3" t="s">
        <v>3</v>
      </c>
    </row>
    <row r="1672" ht="15.6" spans="1:2">
      <c r="A1672" s="3" t="str">
        <f>"20200825619"</f>
        <v>20200825619</v>
      </c>
      <c r="B1672" s="3" t="s">
        <v>3</v>
      </c>
    </row>
    <row r="1673" ht="15.6" spans="1:2">
      <c r="A1673" s="3" t="str">
        <f>"20200825620"</f>
        <v>20200825620</v>
      </c>
      <c r="B1673" s="3">
        <v>60.6</v>
      </c>
    </row>
    <row r="1674" ht="15.6" spans="1:2">
      <c r="A1674" s="3" t="str">
        <f>"20200825621"</f>
        <v>20200825621</v>
      </c>
      <c r="B1674" s="3" t="s">
        <v>3</v>
      </c>
    </row>
    <row r="1675" ht="15.6" spans="1:2">
      <c r="A1675" s="3" t="str">
        <f>"20200825622"</f>
        <v>20200825622</v>
      </c>
      <c r="B1675" s="3">
        <v>46</v>
      </c>
    </row>
    <row r="1676" ht="15.6" spans="1:2">
      <c r="A1676" s="3" t="str">
        <f>"20200825623"</f>
        <v>20200825623</v>
      </c>
      <c r="B1676" s="3">
        <v>66</v>
      </c>
    </row>
    <row r="1677" ht="15.6" spans="1:2">
      <c r="A1677" s="3" t="str">
        <f>"20200825624"</f>
        <v>20200825624</v>
      </c>
      <c r="B1677" s="3" t="s">
        <v>3</v>
      </c>
    </row>
    <row r="1678" ht="15.6" spans="1:2">
      <c r="A1678" s="3" t="str">
        <f>"20200825625"</f>
        <v>20200825625</v>
      </c>
      <c r="B1678" s="3">
        <v>74</v>
      </c>
    </row>
    <row r="1679" ht="15.6" spans="1:2">
      <c r="A1679" s="3" t="str">
        <f>"20200825626"</f>
        <v>20200825626</v>
      </c>
      <c r="B1679" s="3" t="s">
        <v>3</v>
      </c>
    </row>
    <row r="1680" ht="15.6" spans="1:2">
      <c r="A1680" s="3" t="str">
        <f>"20200825627"</f>
        <v>20200825627</v>
      </c>
      <c r="B1680" s="3">
        <v>64.8</v>
      </c>
    </row>
    <row r="1681" ht="15.6" spans="1:2">
      <c r="A1681" s="3" t="str">
        <f>"20200825628"</f>
        <v>20200825628</v>
      </c>
      <c r="B1681" s="3">
        <v>60.8</v>
      </c>
    </row>
    <row r="1682" ht="15.6" spans="1:2">
      <c r="A1682" s="3" t="str">
        <f>"20200825629"</f>
        <v>20200825629</v>
      </c>
      <c r="B1682" s="3">
        <v>62.6</v>
      </c>
    </row>
    <row r="1683" ht="15.6" spans="1:2">
      <c r="A1683" s="3" t="str">
        <f>"20200825630"</f>
        <v>20200825630</v>
      </c>
      <c r="B1683" s="3" t="s">
        <v>3</v>
      </c>
    </row>
    <row r="1684" ht="15.6" spans="1:2">
      <c r="A1684" s="3" t="str">
        <f>"20200825701"</f>
        <v>20200825701</v>
      </c>
      <c r="B1684" s="3" t="s">
        <v>3</v>
      </c>
    </row>
    <row r="1685" ht="15.6" spans="1:2">
      <c r="A1685" s="3" t="str">
        <f>"20200825702"</f>
        <v>20200825702</v>
      </c>
      <c r="B1685" s="3">
        <v>48.2</v>
      </c>
    </row>
    <row r="1686" ht="15.6" spans="1:2">
      <c r="A1686" s="3" t="str">
        <f>"20200825703"</f>
        <v>20200825703</v>
      </c>
      <c r="B1686" s="3" t="s">
        <v>3</v>
      </c>
    </row>
    <row r="1687" ht="15.6" spans="1:2">
      <c r="A1687" s="3" t="str">
        <f>"20200825704"</f>
        <v>20200825704</v>
      </c>
      <c r="B1687" s="3">
        <v>41.8</v>
      </c>
    </row>
    <row r="1688" ht="15.6" spans="1:2">
      <c r="A1688" s="3" t="str">
        <f>"20200825705"</f>
        <v>20200825705</v>
      </c>
      <c r="B1688" s="3" t="s">
        <v>3</v>
      </c>
    </row>
    <row r="1689" ht="15.6" spans="1:2">
      <c r="A1689" s="3" t="str">
        <f>"20200825706"</f>
        <v>20200825706</v>
      </c>
      <c r="B1689" s="3">
        <v>64.9</v>
      </c>
    </row>
    <row r="1690" ht="15.6" spans="1:2">
      <c r="A1690" s="3" t="str">
        <f>"20200825707"</f>
        <v>20200825707</v>
      </c>
      <c r="B1690" s="3">
        <v>67.4</v>
      </c>
    </row>
    <row r="1691" ht="15.6" spans="1:2">
      <c r="A1691" s="3" t="str">
        <f>"20200825708"</f>
        <v>20200825708</v>
      </c>
      <c r="B1691" s="3" t="s">
        <v>3</v>
      </c>
    </row>
    <row r="1692" ht="15.6" spans="1:2">
      <c r="A1692" s="3" t="str">
        <f>"20200825709"</f>
        <v>20200825709</v>
      </c>
      <c r="B1692" s="3" t="s">
        <v>3</v>
      </c>
    </row>
    <row r="1693" ht="15.6" spans="1:2">
      <c r="A1693" s="3" t="str">
        <f>"20200825710"</f>
        <v>20200825710</v>
      </c>
      <c r="B1693" s="3" t="s">
        <v>3</v>
      </c>
    </row>
    <row r="1694" ht="15.6" spans="1:2">
      <c r="A1694" s="3" t="str">
        <f>"20200825711"</f>
        <v>20200825711</v>
      </c>
      <c r="B1694" s="3" t="s">
        <v>3</v>
      </c>
    </row>
    <row r="1695" ht="15.6" spans="1:2">
      <c r="A1695" s="3" t="str">
        <f>"20200825712"</f>
        <v>20200825712</v>
      </c>
      <c r="B1695" s="3">
        <v>42.1</v>
      </c>
    </row>
    <row r="1696" ht="15.6" spans="1:2">
      <c r="A1696" s="3" t="str">
        <f>"20200825713"</f>
        <v>20200825713</v>
      </c>
      <c r="B1696" s="3">
        <v>63.4</v>
      </c>
    </row>
    <row r="1697" ht="15.6" spans="1:2">
      <c r="A1697" s="3" t="str">
        <f>"20200825714"</f>
        <v>20200825714</v>
      </c>
      <c r="B1697" s="3">
        <v>43</v>
      </c>
    </row>
    <row r="1698" ht="15.6" spans="1:2">
      <c r="A1698" s="3" t="str">
        <f>"20200825715"</f>
        <v>20200825715</v>
      </c>
      <c r="B1698" s="3" t="s">
        <v>3</v>
      </c>
    </row>
    <row r="1699" ht="15.6" spans="1:2">
      <c r="A1699" s="3" t="str">
        <f>"20200825716"</f>
        <v>20200825716</v>
      </c>
      <c r="B1699" s="3">
        <v>66.2</v>
      </c>
    </row>
    <row r="1700" ht="15.6" spans="1:2">
      <c r="A1700" s="3" t="str">
        <f>"20200825717"</f>
        <v>20200825717</v>
      </c>
      <c r="B1700" s="3" t="s">
        <v>3</v>
      </c>
    </row>
    <row r="1701" ht="15.6" spans="1:2">
      <c r="A1701" s="3" t="str">
        <f>"20200825718"</f>
        <v>20200825718</v>
      </c>
      <c r="B1701" s="3">
        <v>59.5</v>
      </c>
    </row>
    <row r="1702" ht="15.6" spans="1:2">
      <c r="A1702" s="3" t="str">
        <f>"20200825719"</f>
        <v>20200825719</v>
      </c>
      <c r="B1702" s="3">
        <v>48.9</v>
      </c>
    </row>
    <row r="1703" ht="15.6" spans="1:2">
      <c r="A1703" s="3" t="str">
        <f>"20200825720"</f>
        <v>20200825720</v>
      </c>
      <c r="B1703" s="3">
        <v>37</v>
      </c>
    </row>
    <row r="1704" ht="15.6" spans="1:2">
      <c r="A1704" s="3" t="str">
        <f>"20200825721"</f>
        <v>20200825721</v>
      </c>
      <c r="B1704" s="3">
        <v>54.7</v>
      </c>
    </row>
    <row r="1705" ht="15.6" spans="1:2">
      <c r="A1705" s="3" t="str">
        <f>"20200825722"</f>
        <v>20200825722</v>
      </c>
      <c r="B1705" s="3">
        <v>48.8</v>
      </c>
    </row>
    <row r="1706" ht="15.6" spans="1:2">
      <c r="A1706" s="3" t="str">
        <f>"20200825723"</f>
        <v>20200825723</v>
      </c>
      <c r="B1706" s="3">
        <v>47</v>
      </c>
    </row>
    <row r="1707" ht="15.6" spans="1:2">
      <c r="A1707" s="3" t="str">
        <f>"20200825724"</f>
        <v>20200825724</v>
      </c>
      <c r="B1707" s="3" t="s">
        <v>3</v>
      </c>
    </row>
    <row r="1708" ht="15.6" spans="1:2">
      <c r="A1708" s="3" t="str">
        <f>"20200825725"</f>
        <v>20200825725</v>
      </c>
      <c r="B1708" s="3">
        <v>79.4</v>
      </c>
    </row>
    <row r="1709" ht="15.6" spans="1:2">
      <c r="A1709" s="3" t="str">
        <f>"20200825726"</f>
        <v>20200825726</v>
      </c>
      <c r="B1709" s="3">
        <v>61.9</v>
      </c>
    </row>
    <row r="1710" ht="15.6" spans="1:2">
      <c r="A1710" s="3" t="str">
        <f>"20200825727"</f>
        <v>20200825727</v>
      </c>
      <c r="B1710" s="3" t="s">
        <v>3</v>
      </c>
    </row>
    <row r="1711" ht="15.6" spans="1:2">
      <c r="A1711" s="3" t="str">
        <f>"20200825728"</f>
        <v>20200825728</v>
      </c>
      <c r="B1711" s="3">
        <v>54.8</v>
      </c>
    </row>
    <row r="1712" ht="15.6" spans="1:2">
      <c r="A1712" s="3" t="str">
        <f>"20200825729"</f>
        <v>20200825729</v>
      </c>
      <c r="B1712" s="3" t="s">
        <v>3</v>
      </c>
    </row>
    <row r="1713" ht="15.6" spans="1:2">
      <c r="A1713" s="3" t="str">
        <f>"20200825730"</f>
        <v>20200825730</v>
      </c>
      <c r="B1713" s="3">
        <v>59.2</v>
      </c>
    </row>
    <row r="1714" ht="15.6" spans="1:2">
      <c r="A1714" s="3" t="str">
        <f>"20200825801"</f>
        <v>20200825801</v>
      </c>
      <c r="B1714" s="3">
        <v>67.5</v>
      </c>
    </row>
    <row r="1715" ht="15.6" spans="1:2">
      <c r="A1715" s="3" t="str">
        <f>"20200825802"</f>
        <v>20200825802</v>
      </c>
      <c r="B1715" s="3">
        <v>69.9</v>
      </c>
    </row>
    <row r="1716" ht="15.6" spans="1:2">
      <c r="A1716" s="3" t="str">
        <f>"20200825803"</f>
        <v>20200825803</v>
      </c>
      <c r="B1716" s="3" t="s">
        <v>3</v>
      </c>
    </row>
    <row r="1717" ht="15.6" spans="1:2">
      <c r="A1717" s="3" t="str">
        <f>"20200825804"</f>
        <v>20200825804</v>
      </c>
      <c r="B1717" s="3">
        <v>55.4</v>
      </c>
    </row>
    <row r="1718" ht="15.6" spans="1:2">
      <c r="A1718" s="3" t="str">
        <f>"20200825805"</f>
        <v>20200825805</v>
      </c>
      <c r="B1718" s="3">
        <v>81.5</v>
      </c>
    </row>
    <row r="1719" ht="15.6" spans="1:2">
      <c r="A1719" s="3" t="str">
        <f>"20200825806"</f>
        <v>20200825806</v>
      </c>
      <c r="B1719" s="3">
        <v>73.3</v>
      </c>
    </row>
    <row r="1720" ht="15.6" spans="1:2">
      <c r="A1720" s="3" t="str">
        <f>"20200825807"</f>
        <v>20200825807</v>
      </c>
      <c r="B1720" s="3" t="s">
        <v>3</v>
      </c>
    </row>
    <row r="1721" ht="15.6" spans="1:2">
      <c r="A1721" s="3" t="str">
        <f>"20200825808"</f>
        <v>20200825808</v>
      </c>
      <c r="B1721" s="3">
        <v>43.6</v>
      </c>
    </row>
    <row r="1722" ht="15.6" spans="1:2">
      <c r="A1722" s="3" t="str">
        <f>"20200825809"</f>
        <v>20200825809</v>
      </c>
      <c r="B1722" s="3" t="s">
        <v>3</v>
      </c>
    </row>
    <row r="1723" ht="15.6" spans="1:2">
      <c r="A1723" s="3" t="str">
        <f>"20200825810"</f>
        <v>20200825810</v>
      </c>
      <c r="B1723" s="3" t="s">
        <v>3</v>
      </c>
    </row>
    <row r="1724" ht="15.6" spans="1:2">
      <c r="A1724" s="3" t="str">
        <f>"20200825811"</f>
        <v>20200825811</v>
      </c>
      <c r="B1724" s="3" t="s">
        <v>3</v>
      </c>
    </row>
    <row r="1725" ht="15.6" spans="1:2">
      <c r="A1725" s="3" t="str">
        <f>"20200825812"</f>
        <v>20200825812</v>
      </c>
      <c r="B1725" s="3" t="s">
        <v>3</v>
      </c>
    </row>
    <row r="1726" ht="15.6" spans="1:2">
      <c r="A1726" s="3" t="str">
        <f>"20200825813"</f>
        <v>20200825813</v>
      </c>
      <c r="B1726" s="3">
        <v>56.9</v>
      </c>
    </row>
    <row r="1727" ht="15.6" spans="1:2">
      <c r="A1727" s="3" t="str">
        <f>"20200825814"</f>
        <v>20200825814</v>
      </c>
      <c r="B1727" s="3" t="s">
        <v>3</v>
      </c>
    </row>
    <row r="1728" ht="15.6" spans="1:2">
      <c r="A1728" s="3" t="str">
        <f>"20200825815"</f>
        <v>20200825815</v>
      </c>
      <c r="B1728" s="3">
        <v>71.1</v>
      </c>
    </row>
    <row r="1729" ht="15.6" spans="1:2">
      <c r="A1729" s="3" t="str">
        <f>"20200825816"</f>
        <v>20200825816</v>
      </c>
      <c r="B1729" s="3">
        <v>50.4</v>
      </c>
    </row>
    <row r="1730" ht="15.6" spans="1:2">
      <c r="A1730" s="3" t="str">
        <f>"20200825817"</f>
        <v>20200825817</v>
      </c>
      <c r="B1730" s="3" t="s">
        <v>3</v>
      </c>
    </row>
    <row r="1731" ht="15.6" spans="1:2">
      <c r="A1731" s="3" t="str">
        <f>"20200825818"</f>
        <v>20200825818</v>
      </c>
      <c r="B1731" s="3" t="s">
        <v>3</v>
      </c>
    </row>
    <row r="1732" ht="15.6" spans="1:2">
      <c r="A1732" s="3" t="str">
        <f>"20200825819"</f>
        <v>20200825819</v>
      </c>
      <c r="B1732" s="3">
        <v>73.3</v>
      </c>
    </row>
    <row r="1733" ht="15.6" spans="1:2">
      <c r="A1733" s="3" t="str">
        <f>"20200825820"</f>
        <v>20200825820</v>
      </c>
      <c r="B1733" s="3" t="s">
        <v>3</v>
      </c>
    </row>
    <row r="1734" ht="15.6" spans="1:2">
      <c r="A1734" s="3" t="str">
        <f>"20200825821"</f>
        <v>20200825821</v>
      </c>
      <c r="B1734" s="3">
        <v>42.5</v>
      </c>
    </row>
    <row r="1735" ht="15.6" spans="1:2">
      <c r="A1735" s="3" t="str">
        <f>"20200825822"</f>
        <v>20200825822</v>
      </c>
      <c r="B1735" s="3">
        <v>78</v>
      </c>
    </row>
    <row r="1736" ht="15.6" spans="1:2">
      <c r="A1736" s="3" t="str">
        <f>"20200825823"</f>
        <v>20200825823</v>
      </c>
      <c r="B1736" s="3" t="s">
        <v>3</v>
      </c>
    </row>
    <row r="1737" ht="15.6" spans="1:2">
      <c r="A1737" s="3" t="str">
        <f>"20200825824"</f>
        <v>20200825824</v>
      </c>
      <c r="B1737" s="3">
        <v>61.9</v>
      </c>
    </row>
    <row r="1738" ht="15.6" spans="1:2">
      <c r="A1738" s="3" t="str">
        <f>"20200825825"</f>
        <v>20200825825</v>
      </c>
      <c r="B1738" s="3" t="s">
        <v>3</v>
      </c>
    </row>
    <row r="1739" ht="15.6" spans="1:2">
      <c r="A1739" s="3" t="str">
        <f>"20200825826"</f>
        <v>20200825826</v>
      </c>
      <c r="B1739" s="3">
        <v>67.6</v>
      </c>
    </row>
    <row r="1740" ht="15.6" spans="1:2">
      <c r="A1740" s="3" t="str">
        <f>"20200825827"</f>
        <v>20200825827</v>
      </c>
      <c r="B1740" s="3">
        <v>56.4</v>
      </c>
    </row>
    <row r="1741" ht="15.6" spans="1:2">
      <c r="A1741" s="3" t="str">
        <f>"20200825828"</f>
        <v>20200825828</v>
      </c>
      <c r="B1741" s="3" t="s">
        <v>3</v>
      </c>
    </row>
    <row r="1742" ht="15.6" spans="1:2">
      <c r="A1742" s="3" t="str">
        <f>"20200825829"</f>
        <v>20200825829</v>
      </c>
      <c r="B1742" s="3">
        <v>71.5</v>
      </c>
    </row>
    <row r="1743" ht="15.6" spans="1:2">
      <c r="A1743" s="3" t="str">
        <f>"20200825830"</f>
        <v>20200825830</v>
      </c>
      <c r="B1743" s="3">
        <v>57.7</v>
      </c>
    </row>
    <row r="1744" ht="15.6" spans="1:2">
      <c r="A1744" s="3" t="str">
        <f>"20200825901"</f>
        <v>20200825901</v>
      </c>
      <c r="B1744" s="3">
        <v>50.5</v>
      </c>
    </row>
    <row r="1745" ht="15.6" spans="1:2">
      <c r="A1745" s="3" t="str">
        <f>"20200825902"</f>
        <v>20200825902</v>
      </c>
      <c r="B1745" s="3" t="s">
        <v>3</v>
      </c>
    </row>
    <row r="1746" ht="15.6" spans="1:2">
      <c r="A1746" s="3" t="str">
        <f>"20200825903"</f>
        <v>20200825903</v>
      </c>
      <c r="B1746" s="3">
        <v>64.1</v>
      </c>
    </row>
    <row r="1747" ht="15.6" spans="1:2">
      <c r="A1747" s="3" t="str">
        <f>"20200825904"</f>
        <v>20200825904</v>
      </c>
      <c r="B1747" s="3" t="s">
        <v>3</v>
      </c>
    </row>
    <row r="1748" ht="15.6" spans="1:2">
      <c r="A1748" s="3" t="str">
        <f>"20200825905"</f>
        <v>20200825905</v>
      </c>
      <c r="B1748" s="3">
        <v>38.8</v>
      </c>
    </row>
    <row r="1749" ht="15.6" spans="1:2">
      <c r="A1749" s="3" t="str">
        <f>"20200825906"</f>
        <v>20200825906</v>
      </c>
      <c r="B1749" s="3">
        <v>67.8</v>
      </c>
    </row>
    <row r="1750" ht="15.6" spans="1:2">
      <c r="A1750" s="3" t="str">
        <f>"20200825907"</f>
        <v>20200825907</v>
      </c>
      <c r="B1750" s="3" t="s">
        <v>3</v>
      </c>
    </row>
    <row r="1751" ht="15.6" spans="1:2">
      <c r="A1751" s="3" t="str">
        <f>"20200825908"</f>
        <v>20200825908</v>
      </c>
      <c r="B1751" s="3">
        <v>45.4</v>
      </c>
    </row>
    <row r="1752" ht="15.6" spans="1:2">
      <c r="A1752" s="3" t="str">
        <f>"20200825909"</f>
        <v>20200825909</v>
      </c>
      <c r="B1752" s="3">
        <v>45.7</v>
      </c>
    </row>
    <row r="1753" ht="15.6" spans="1:2">
      <c r="A1753" s="3" t="str">
        <f>"20200825910"</f>
        <v>20200825910</v>
      </c>
      <c r="B1753" s="3" t="s">
        <v>3</v>
      </c>
    </row>
    <row r="1754" ht="15.6" spans="1:2">
      <c r="A1754" s="3" t="str">
        <f>"20200825911"</f>
        <v>20200825911</v>
      </c>
      <c r="B1754" s="3" t="s">
        <v>3</v>
      </c>
    </row>
    <row r="1755" ht="15.6" spans="1:2">
      <c r="A1755" s="3" t="str">
        <f>"20200825912"</f>
        <v>20200825912</v>
      </c>
      <c r="B1755" s="3">
        <v>60.8</v>
      </c>
    </row>
    <row r="1756" ht="15.6" spans="1:2">
      <c r="A1756" s="3" t="str">
        <f>"20200825913"</f>
        <v>20200825913</v>
      </c>
      <c r="B1756" s="3">
        <v>51.2</v>
      </c>
    </row>
    <row r="1757" ht="15.6" spans="1:2">
      <c r="A1757" s="3" t="str">
        <f>"20200825914"</f>
        <v>20200825914</v>
      </c>
      <c r="B1757" s="3">
        <v>74.1</v>
      </c>
    </row>
    <row r="1758" ht="15.6" spans="1:2">
      <c r="A1758" s="3" t="str">
        <f>"20200825915"</f>
        <v>20200825915</v>
      </c>
      <c r="B1758" s="3" t="s">
        <v>3</v>
      </c>
    </row>
    <row r="1759" ht="15.6" spans="1:2">
      <c r="A1759" s="3" t="str">
        <f>"20200825916"</f>
        <v>20200825916</v>
      </c>
      <c r="B1759" s="3" t="s">
        <v>3</v>
      </c>
    </row>
    <row r="1760" ht="15.6" spans="1:2">
      <c r="A1760" s="3" t="str">
        <f>"20200825917"</f>
        <v>20200825917</v>
      </c>
      <c r="B1760" s="3">
        <v>51.1</v>
      </c>
    </row>
    <row r="1761" ht="15.6" spans="1:2">
      <c r="A1761" s="3" t="str">
        <f>"20200825918"</f>
        <v>20200825918</v>
      </c>
      <c r="B1761" s="3">
        <v>62.8</v>
      </c>
    </row>
    <row r="1762" ht="15.6" spans="1:2">
      <c r="A1762" s="3" t="str">
        <f>"20200825919"</f>
        <v>20200825919</v>
      </c>
      <c r="B1762" s="3" t="s">
        <v>3</v>
      </c>
    </row>
    <row r="1763" ht="15.6" spans="1:2">
      <c r="A1763" s="3" t="str">
        <f>"20200825920"</f>
        <v>20200825920</v>
      </c>
      <c r="B1763" s="3">
        <v>49.6</v>
      </c>
    </row>
    <row r="1764" ht="15.6" spans="1:2">
      <c r="A1764" s="3" t="str">
        <f>"20200825921"</f>
        <v>20200825921</v>
      </c>
      <c r="B1764" s="3">
        <v>47</v>
      </c>
    </row>
    <row r="1765" ht="15.6" spans="1:2">
      <c r="A1765" s="3" t="str">
        <f>"20200825922"</f>
        <v>20200825922</v>
      </c>
      <c r="B1765" s="3">
        <v>49</v>
      </c>
    </row>
    <row r="1766" ht="15.6" spans="1:2">
      <c r="A1766" s="3" t="str">
        <f>"20200825923"</f>
        <v>20200825923</v>
      </c>
      <c r="B1766" s="3" t="s">
        <v>3</v>
      </c>
    </row>
    <row r="1767" ht="15.6" spans="1:2">
      <c r="A1767" s="3" t="str">
        <f>"20200825924"</f>
        <v>20200825924</v>
      </c>
      <c r="B1767" s="3">
        <v>56.1</v>
      </c>
    </row>
    <row r="1768" ht="15.6" spans="1:2">
      <c r="A1768" s="3" t="str">
        <f>"20200825925"</f>
        <v>20200825925</v>
      </c>
      <c r="B1768" s="3" t="s">
        <v>3</v>
      </c>
    </row>
    <row r="1769" ht="15.6" spans="1:2">
      <c r="A1769" s="3" t="str">
        <f>"20200825926"</f>
        <v>20200825926</v>
      </c>
      <c r="B1769" s="3">
        <v>70.4</v>
      </c>
    </row>
    <row r="1770" ht="15.6" spans="1:2">
      <c r="A1770" s="3" t="str">
        <f>"20200825927"</f>
        <v>20200825927</v>
      </c>
      <c r="B1770" s="3">
        <v>58.9</v>
      </c>
    </row>
    <row r="1771" ht="15.6" spans="1:2">
      <c r="A1771" s="3" t="str">
        <f>"20200825928"</f>
        <v>20200825928</v>
      </c>
      <c r="B1771" s="3" t="s">
        <v>3</v>
      </c>
    </row>
    <row r="1772" ht="15.6" spans="1:2">
      <c r="A1772" s="3" t="str">
        <f>"20200825929"</f>
        <v>20200825929</v>
      </c>
      <c r="B1772" s="3">
        <v>46.2</v>
      </c>
    </row>
    <row r="1773" ht="15.6" spans="1:2">
      <c r="A1773" s="3" t="str">
        <f>"20200825930"</f>
        <v>20200825930</v>
      </c>
      <c r="B1773" s="3">
        <v>63</v>
      </c>
    </row>
    <row r="1774" ht="15.6" spans="1:2">
      <c r="A1774" s="3" t="str">
        <f>"20200826001"</f>
        <v>20200826001</v>
      </c>
      <c r="B1774" s="3">
        <v>52.7</v>
      </c>
    </row>
    <row r="1775" ht="15.6" spans="1:2">
      <c r="A1775" s="3" t="str">
        <f>"20200826002"</f>
        <v>20200826002</v>
      </c>
      <c r="B1775" s="3" t="s">
        <v>3</v>
      </c>
    </row>
    <row r="1776" ht="15.6" spans="1:2">
      <c r="A1776" s="3" t="str">
        <f>"20200826003"</f>
        <v>20200826003</v>
      </c>
      <c r="B1776" s="3">
        <v>75.2</v>
      </c>
    </row>
    <row r="1777" ht="15.6" spans="1:2">
      <c r="A1777" s="3" t="str">
        <f>"20200826004"</f>
        <v>20200826004</v>
      </c>
      <c r="B1777" s="3">
        <v>51</v>
      </c>
    </row>
    <row r="1778" ht="15.6" spans="1:2">
      <c r="A1778" s="3" t="str">
        <f>"20200826005"</f>
        <v>20200826005</v>
      </c>
      <c r="B1778" s="3" t="s">
        <v>3</v>
      </c>
    </row>
    <row r="1779" ht="15.6" spans="1:2">
      <c r="A1779" s="3" t="str">
        <f>"20200826006"</f>
        <v>20200826006</v>
      </c>
      <c r="B1779" s="3">
        <v>64.2</v>
      </c>
    </row>
    <row r="1780" ht="15.6" spans="1:2">
      <c r="A1780" s="3" t="str">
        <f>"20200826007"</f>
        <v>20200826007</v>
      </c>
      <c r="B1780" s="3">
        <v>52.9</v>
      </c>
    </row>
    <row r="1781" ht="15.6" spans="1:2">
      <c r="A1781" s="3" t="str">
        <f>"20200826008"</f>
        <v>20200826008</v>
      </c>
      <c r="B1781" s="3">
        <v>62.7</v>
      </c>
    </row>
    <row r="1782" ht="15.6" spans="1:2">
      <c r="A1782" s="3" t="str">
        <f>"20200826009"</f>
        <v>20200826009</v>
      </c>
      <c r="B1782" s="3">
        <v>61.9</v>
      </c>
    </row>
    <row r="1783" ht="15.6" spans="1:2">
      <c r="A1783" s="3" t="str">
        <f>"20200826010"</f>
        <v>20200826010</v>
      </c>
      <c r="B1783" s="3">
        <v>43.6</v>
      </c>
    </row>
    <row r="1784" ht="15.6" spans="1:2">
      <c r="A1784" s="3" t="str">
        <f>"20200826011"</f>
        <v>20200826011</v>
      </c>
      <c r="B1784" s="3" t="s">
        <v>3</v>
      </c>
    </row>
    <row r="1785" ht="15.6" spans="1:2">
      <c r="A1785" s="3" t="str">
        <f>"20200826012"</f>
        <v>20200826012</v>
      </c>
      <c r="B1785" s="3">
        <v>53.9</v>
      </c>
    </row>
    <row r="1786" ht="15.6" spans="1:2">
      <c r="A1786" s="3" t="str">
        <f>"20200826013"</f>
        <v>20200826013</v>
      </c>
      <c r="B1786" s="3" t="s">
        <v>3</v>
      </c>
    </row>
    <row r="1787" ht="15.6" spans="1:2">
      <c r="A1787" s="3" t="str">
        <f>"20200826014"</f>
        <v>20200826014</v>
      </c>
      <c r="B1787" s="3">
        <v>69.6</v>
      </c>
    </row>
    <row r="1788" ht="15.6" spans="1:2">
      <c r="A1788" s="3" t="str">
        <f>"20200826015"</f>
        <v>20200826015</v>
      </c>
      <c r="B1788" s="3">
        <v>69.3</v>
      </c>
    </row>
    <row r="1789" ht="15.6" spans="1:2">
      <c r="A1789" s="3" t="str">
        <f>"20200826016"</f>
        <v>20200826016</v>
      </c>
      <c r="B1789" s="3">
        <v>61.4</v>
      </c>
    </row>
    <row r="1790" ht="15.6" spans="1:2">
      <c r="A1790" s="3" t="str">
        <f>"20200826017"</f>
        <v>20200826017</v>
      </c>
      <c r="B1790" s="3" t="s">
        <v>3</v>
      </c>
    </row>
    <row r="1791" ht="15.6" spans="1:2">
      <c r="A1791" s="3" t="str">
        <f>"20200826018"</f>
        <v>20200826018</v>
      </c>
      <c r="B1791" s="3" t="s">
        <v>3</v>
      </c>
    </row>
    <row r="1792" ht="15.6" spans="1:2">
      <c r="A1792" s="3" t="str">
        <f>"20200826019"</f>
        <v>20200826019</v>
      </c>
      <c r="B1792" s="3">
        <v>65.6</v>
      </c>
    </row>
    <row r="1793" ht="15.6" spans="1:2">
      <c r="A1793" s="3" t="str">
        <f>"20200826020"</f>
        <v>20200826020</v>
      </c>
      <c r="B1793" s="3">
        <v>63.3</v>
      </c>
    </row>
    <row r="1794" ht="15.6" spans="1:2">
      <c r="A1794" s="3" t="str">
        <f>"20200826021"</f>
        <v>20200826021</v>
      </c>
      <c r="B1794" s="3">
        <v>71.4</v>
      </c>
    </row>
    <row r="1795" ht="15.6" spans="1:2">
      <c r="A1795" s="3" t="str">
        <f>"20200826022"</f>
        <v>20200826022</v>
      </c>
      <c r="B1795" s="3">
        <v>50.8</v>
      </c>
    </row>
    <row r="1796" ht="15.6" spans="1:2">
      <c r="A1796" s="3" t="str">
        <f>"20200826023"</f>
        <v>20200826023</v>
      </c>
      <c r="B1796" s="3">
        <v>56.1</v>
      </c>
    </row>
    <row r="1797" ht="15.6" spans="1:2">
      <c r="A1797" s="3" t="str">
        <f>"20200826024"</f>
        <v>20200826024</v>
      </c>
      <c r="B1797" s="3" t="s">
        <v>3</v>
      </c>
    </row>
    <row r="1798" ht="15.6" spans="1:2">
      <c r="A1798" s="3" t="str">
        <f>"20200826025"</f>
        <v>20200826025</v>
      </c>
      <c r="B1798" s="3">
        <v>57.7</v>
      </c>
    </row>
    <row r="1799" ht="15.6" spans="1:2">
      <c r="A1799" s="3" t="str">
        <f>"20200826026"</f>
        <v>20200826026</v>
      </c>
      <c r="B1799" s="3">
        <v>50.2</v>
      </c>
    </row>
    <row r="1800" ht="15.6" spans="1:2">
      <c r="A1800" s="3" t="str">
        <f>"20200826027"</f>
        <v>20200826027</v>
      </c>
      <c r="B1800" s="3" t="s">
        <v>3</v>
      </c>
    </row>
    <row r="1801" ht="15.6" spans="1:2">
      <c r="A1801" s="3" t="str">
        <f>"20200826028"</f>
        <v>20200826028</v>
      </c>
      <c r="B1801" s="3">
        <v>50.3</v>
      </c>
    </row>
    <row r="1802" ht="15.6" spans="1:2">
      <c r="A1802" s="3" t="str">
        <f>"20200826029"</f>
        <v>20200826029</v>
      </c>
      <c r="B1802" s="3">
        <v>41.6</v>
      </c>
    </row>
    <row r="1803" ht="15.6" spans="1:2">
      <c r="A1803" s="3" t="str">
        <f>"20200826030"</f>
        <v>20200826030</v>
      </c>
      <c r="B1803" s="3">
        <v>52.5</v>
      </c>
    </row>
    <row r="1804" ht="15.6" spans="1:2">
      <c r="A1804" s="3" t="str">
        <f>"20200826101"</f>
        <v>20200826101</v>
      </c>
      <c r="B1804" s="3">
        <v>57.6</v>
      </c>
    </row>
    <row r="1805" ht="15.6" spans="1:2">
      <c r="A1805" s="3" t="str">
        <f>"20200826102"</f>
        <v>20200826102</v>
      </c>
      <c r="B1805" s="3" t="s">
        <v>3</v>
      </c>
    </row>
    <row r="1806" ht="15.6" spans="1:2">
      <c r="A1806" s="3" t="str">
        <f>"20200826103"</f>
        <v>20200826103</v>
      </c>
      <c r="B1806" s="3">
        <v>44.7</v>
      </c>
    </row>
    <row r="1807" ht="15.6" spans="1:2">
      <c r="A1807" s="3" t="str">
        <f>"20200826104"</f>
        <v>20200826104</v>
      </c>
      <c r="B1807" s="3">
        <v>70.4</v>
      </c>
    </row>
    <row r="1808" ht="15.6" spans="1:2">
      <c r="A1808" s="3" t="str">
        <f>"20200826105"</f>
        <v>20200826105</v>
      </c>
      <c r="B1808" s="3">
        <v>46.9</v>
      </c>
    </row>
    <row r="1809" ht="15.6" spans="1:2">
      <c r="A1809" s="3" t="str">
        <f>"20200826106"</f>
        <v>20200826106</v>
      </c>
      <c r="B1809" s="3">
        <v>74.9</v>
      </c>
    </row>
    <row r="1810" ht="15.6" spans="1:2">
      <c r="A1810" s="3" t="str">
        <f>"20200826107"</f>
        <v>20200826107</v>
      </c>
      <c r="B1810" s="3">
        <v>47.5</v>
      </c>
    </row>
    <row r="1811" ht="15.6" spans="1:2">
      <c r="A1811" s="3" t="str">
        <f>"20200826108"</f>
        <v>20200826108</v>
      </c>
      <c r="B1811" s="3">
        <v>45.7</v>
      </c>
    </row>
    <row r="1812" ht="15.6" spans="1:2">
      <c r="A1812" s="3" t="str">
        <f>"20200826109"</f>
        <v>20200826109</v>
      </c>
      <c r="B1812" s="3" t="s">
        <v>3</v>
      </c>
    </row>
    <row r="1813" ht="15.6" spans="1:2">
      <c r="A1813" s="3" t="str">
        <f>"20200826110"</f>
        <v>20200826110</v>
      </c>
      <c r="B1813" s="3">
        <v>51.1</v>
      </c>
    </row>
    <row r="1814" ht="15.6" spans="1:2">
      <c r="A1814" s="3" t="str">
        <f>"20200826111"</f>
        <v>20200826111</v>
      </c>
      <c r="B1814" s="3" t="s">
        <v>3</v>
      </c>
    </row>
    <row r="1815" ht="15.6" spans="1:2">
      <c r="A1815" s="3" t="str">
        <f>"20200826112"</f>
        <v>20200826112</v>
      </c>
      <c r="B1815" s="3" t="s">
        <v>3</v>
      </c>
    </row>
    <row r="1816" ht="15.6" spans="1:2">
      <c r="A1816" s="3" t="str">
        <f>"20200826113"</f>
        <v>20200826113</v>
      </c>
      <c r="B1816" s="3" t="s">
        <v>3</v>
      </c>
    </row>
    <row r="1817" ht="15.6" spans="1:2">
      <c r="A1817" s="3" t="str">
        <f>"20200826114"</f>
        <v>20200826114</v>
      </c>
      <c r="B1817" s="3" t="s">
        <v>3</v>
      </c>
    </row>
    <row r="1818" ht="15.6" spans="1:2">
      <c r="A1818" s="3" t="str">
        <f>"20200826115"</f>
        <v>20200826115</v>
      </c>
      <c r="B1818" s="3" t="s">
        <v>3</v>
      </c>
    </row>
    <row r="1819" ht="15.6" spans="1:2">
      <c r="A1819" s="3" t="str">
        <f>"20200826116"</f>
        <v>20200826116</v>
      </c>
      <c r="B1819" s="3">
        <v>55.6</v>
      </c>
    </row>
    <row r="1820" ht="15.6" spans="1:2">
      <c r="A1820" s="3" t="str">
        <f>"20200826117"</f>
        <v>20200826117</v>
      </c>
      <c r="B1820" s="3">
        <v>59.1</v>
      </c>
    </row>
    <row r="1821" ht="15.6" spans="1:2">
      <c r="A1821" s="3" t="str">
        <f>"20200826118"</f>
        <v>20200826118</v>
      </c>
      <c r="B1821" s="3">
        <v>54.7</v>
      </c>
    </row>
    <row r="1822" ht="15.6" spans="1:2">
      <c r="A1822" s="3" t="str">
        <f>"20200826119"</f>
        <v>20200826119</v>
      </c>
      <c r="B1822" s="3" t="s">
        <v>3</v>
      </c>
    </row>
    <row r="1823" ht="15.6" spans="1:2">
      <c r="A1823" s="3" t="str">
        <f>"20200826120"</f>
        <v>20200826120</v>
      </c>
      <c r="B1823" s="3">
        <v>43.1</v>
      </c>
    </row>
    <row r="1824" ht="15.6" spans="1:2">
      <c r="A1824" s="3" t="str">
        <f>"20200826121"</f>
        <v>20200826121</v>
      </c>
      <c r="B1824" s="3" t="s">
        <v>3</v>
      </c>
    </row>
    <row r="1825" ht="15.6" spans="1:2">
      <c r="A1825" s="3" t="str">
        <f>"20200826122"</f>
        <v>20200826122</v>
      </c>
      <c r="B1825" s="3">
        <v>48.3</v>
      </c>
    </row>
    <row r="1826" ht="15.6" spans="1:2">
      <c r="A1826" s="3" t="str">
        <f>"20200826123"</f>
        <v>20200826123</v>
      </c>
      <c r="B1826" s="3">
        <v>62.8</v>
      </c>
    </row>
    <row r="1827" ht="15.6" spans="1:2">
      <c r="A1827" s="3" t="str">
        <f>"20200826124"</f>
        <v>20200826124</v>
      </c>
      <c r="B1827" s="3">
        <v>77.8</v>
      </c>
    </row>
    <row r="1828" ht="15.6" spans="1:2">
      <c r="A1828" s="3" t="str">
        <f>"20200826125"</f>
        <v>20200826125</v>
      </c>
      <c r="B1828" s="3" t="s">
        <v>3</v>
      </c>
    </row>
    <row r="1829" ht="15.6" spans="1:2">
      <c r="A1829" s="3" t="str">
        <f>"20200826126"</f>
        <v>20200826126</v>
      </c>
      <c r="B1829" s="3">
        <v>71.3</v>
      </c>
    </row>
    <row r="1830" ht="15.6" spans="1:2">
      <c r="A1830" s="3" t="str">
        <f>"20200826127"</f>
        <v>20200826127</v>
      </c>
      <c r="B1830" s="3" t="s">
        <v>3</v>
      </c>
    </row>
    <row r="1831" ht="15.6" spans="1:2">
      <c r="A1831" s="3" t="str">
        <f>"20200826128"</f>
        <v>20200826128</v>
      </c>
      <c r="B1831" s="3">
        <v>65.3</v>
      </c>
    </row>
    <row r="1832" ht="15.6" spans="1:2">
      <c r="A1832" s="3" t="str">
        <f>"20200826129"</f>
        <v>20200826129</v>
      </c>
      <c r="B1832" s="3">
        <v>55.6</v>
      </c>
    </row>
    <row r="1833" ht="15.6" spans="1:2">
      <c r="A1833" s="3" t="str">
        <f>"20200826130"</f>
        <v>20200826130</v>
      </c>
      <c r="B1833" s="3">
        <v>51.1</v>
      </c>
    </row>
    <row r="1834" ht="15.6" spans="1:2">
      <c r="A1834" s="3" t="str">
        <f>"20200826201"</f>
        <v>20200826201</v>
      </c>
      <c r="B1834" s="3">
        <v>47</v>
      </c>
    </row>
    <row r="1835" ht="15.6" spans="1:2">
      <c r="A1835" s="3" t="str">
        <f>"20200826202"</f>
        <v>20200826202</v>
      </c>
      <c r="B1835" s="3">
        <v>68.9</v>
      </c>
    </row>
    <row r="1836" ht="15.6" spans="1:2">
      <c r="A1836" s="3" t="str">
        <f>"20200826203"</f>
        <v>20200826203</v>
      </c>
      <c r="B1836" s="3" t="s">
        <v>3</v>
      </c>
    </row>
    <row r="1837" ht="15.6" spans="1:2">
      <c r="A1837" s="3" t="str">
        <f>"20200826204"</f>
        <v>20200826204</v>
      </c>
      <c r="B1837" s="3">
        <v>52</v>
      </c>
    </row>
    <row r="1838" ht="15.6" spans="1:2">
      <c r="A1838" s="3" t="str">
        <f>"20200826205"</f>
        <v>20200826205</v>
      </c>
      <c r="B1838" s="3">
        <v>59.9</v>
      </c>
    </row>
    <row r="1839" ht="15.6" spans="1:2">
      <c r="A1839" s="3" t="str">
        <f>"20200826206"</f>
        <v>20200826206</v>
      </c>
      <c r="B1839" s="3">
        <v>71.2</v>
      </c>
    </row>
    <row r="1840" ht="15.6" spans="1:2">
      <c r="A1840" s="3" t="str">
        <f>"20200826207"</f>
        <v>20200826207</v>
      </c>
      <c r="B1840" s="3" t="s">
        <v>3</v>
      </c>
    </row>
    <row r="1841" ht="15.6" spans="1:2">
      <c r="A1841" s="3" t="str">
        <f>"20200826208"</f>
        <v>20200826208</v>
      </c>
      <c r="B1841" s="3" t="s">
        <v>3</v>
      </c>
    </row>
    <row r="1842" ht="15.6" spans="1:2">
      <c r="A1842" s="3" t="str">
        <f>"20200826209"</f>
        <v>20200826209</v>
      </c>
      <c r="B1842" s="3" t="s">
        <v>3</v>
      </c>
    </row>
    <row r="1843" ht="15.6" spans="1:2">
      <c r="A1843" s="3" t="str">
        <f>"20200826210"</f>
        <v>20200826210</v>
      </c>
      <c r="B1843" s="3">
        <v>48.9</v>
      </c>
    </row>
    <row r="1844" ht="15.6" spans="1:2">
      <c r="A1844" s="3" t="str">
        <f>"20200826211"</f>
        <v>20200826211</v>
      </c>
      <c r="B1844" s="3" t="s">
        <v>3</v>
      </c>
    </row>
    <row r="1845" ht="15.6" spans="1:2">
      <c r="A1845" s="3" t="str">
        <f>"20200826212"</f>
        <v>20200826212</v>
      </c>
      <c r="B1845" s="3">
        <v>64.7</v>
      </c>
    </row>
    <row r="1846" ht="15.6" spans="1:2">
      <c r="A1846" s="3" t="str">
        <f>"20200826213"</f>
        <v>20200826213</v>
      </c>
      <c r="B1846" s="3" t="s">
        <v>3</v>
      </c>
    </row>
    <row r="1847" ht="15.6" spans="1:2">
      <c r="A1847" s="3" t="str">
        <f>"20200826214"</f>
        <v>20200826214</v>
      </c>
      <c r="B1847" s="3">
        <v>53.3</v>
      </c>
    </row>
    <row r="1848" ht="15.6" spans="1:2">
      <c r="A1848" s="3" t="str">
        <f>"20200826215"</f>
        <v>20200826215</v>
      </c>
      <c r="B1848" s="3">
        <v>55.4</v>
      </c>
    </row>
    <row r="1849" ht="15.6" spans="1:2">
      <c r="A1849" s="3" t="str">
        <f>"20200826216"</f>
        <v>20200826216</v>
      </c>
      <c r="B1849" s="3">
        <v>57.7</v>
      </c>
    </row>
    <row r="1850" ht="15.6" spans="1:2">
      <c r="A1850" s="3" t="str">
        <f>"20200826217"</f>
        <v>20200826217</v>
      </c>
      <c r="B1850" s="3" t="s">
        <v>3</v>
      </c>
    </row>
    <row r="1851" ht="15.6" spans="1:2">
      <c r="A1851" s="3" t="str">
        <f>"20200826218"</f>
        <v>20200826218</v>
      </c>
      <c r="B1851" s="3">
        <v>44.1</v>
      </c>
    </row>
    <row r="1852" ht="15.6" spans="1:2">
      <c r="A1852" s="3" t="str">
        <f>"20200826219"</f>
        <v>20200826219</v>
      </c>
      <c r="B1852" s="3">
        <v>64.3</v>
      </c>
    </row>
    <row r="1853" ht="15.6" spans="1:2">
      <c r="A1853" s="3" t="str">
        <f>"20200826220"</f>
        <v>20200826220</v>
      </c>
      <c r="B1853" s="3" t="s">
        <v>3</v>
      </c>
    </row>
    <row r="1854" ht="15.6" spans="1:2">
      <c r="A1854" s="3" t="str">
        <f>"20200826221"</f>
        <v>20200826221</v>
      </c>
      <c r="B1854" s="3">
        <v>67.6</v>
      </c>
    </row>
    <row r="1855" ht="15.6" spans="1:2">
      <c r="A1855" s="3" t="str">
        <f>"20200826222"</f>
        <v>20200826222</v>
      </c>
      <c r="B1855" s="3" t="s">
        <v>3</v>
      </c>
    </row>
    <row r="1856" ht="15.6" spans="1:2">
      <c r="A1856" s="3" t="str">
        <f>"20200826223"</f>
        <v>20200826223</v>
      </c>
      <c r="B1856" s="3">
        <v>50</v>
      </c>
    </row>
    <row r="1857" ht="15.6" spans="1:2">
      <c r="A1857" s="3" t="str">
        <f>"20200826224"</f>
        <v>20200826224</v>
      </c>
      <c r="B1857" s="3" t="s">
        <v>3</v>
      </c>
    </row>
    <row r="1858" ht="15.6" spans="1:2">
      <c r="A1858" s="3" t="str">
        <f>"20200826225"</f>
        <v>20200826225</v>
      </c>
      <c r="B1858" s="3" t="s">
        <v>3</v>
      </c>
    </row>
    <row r="1859" ht="15.6" spans="1:2">
      <c r="A1859" s="3" t="str">
        <f>"20200826226"</f>
        <v>20200826226</v>
      </c>
      <c r="B1859" s="3">
        <v>55.4</v>
      </c>
    </row>
    <row r="1860" ht="15.6" spans="1:2">
      <c r="A1860" s="3" t="str">
        <f>"20200826227"</f>
        <v>20200826227</v>
      </c>
      <c r="B1860" s="3" t="s">
        <v>3</v>
      </c>
    </row>
    <row r="1861" ht="15.6" spans="1:2">
      <c r="A1861" s="3" t="str">
        <f>"20200826228"</f>
        <v>20200826228</v>
      </c>
      <c r="B1861" s="3">
        <v>75.5</v>
      </c>
    </row>
    <row r="1862" ht="15.6" spans="1:2">
      <c r="A1862" s="3" t="str">
        <f>"20200826229"</f>
        <v>20200826229</v>
      </c>
      <c r="B1862" s="3">
        <v>66</v>
      </c>
    </row>
    <row r="1863" ht="15.6" spans="1:2">
      <c r="A1863" s="3" t="str">
        <f>"20200826230"</f>
        <v>20200826230</v>
      </c>
      <c r="B1863" s="3">
        <v>56</v>
      </c>
    </row>
    <row r="1864" ht="15.6" spans="1:2">
      <c r="A1864" s="3" t="str">
        <f>"20200826301"</f>
        <v>20200826301</v>
      </c>
      <c r="B1864" s="3">
        <v>56.1</v>
      </c>
    </row>
    <row r="1865" ht="15.6" spans="1:2">
      <c r="A1865" s="3" t="str">
        <f>"20200826302"</f>
        <v>20200826302</v>
      </c>
      <c r="B1865" s="3">
        <v>54</v>
      </c>
    </row>
    <row r="1866" ht="15.6" spans="1:2">
      <c r="A1866" s="3" t="str">
        <f>"20200826303"</f>
        <v>20200826303</v>
      </c>
      <c r="B1866" s="3" t="s">
        <v>3</v>
      </c>
    </row>
    <row r="1867" ht="15.6" spans="1:2">
      <c r="A1867" s="3" t="str">
        <f>"20200826304"</f>
        <v>20200826304</v>
      </c>
      <c r="B1867" s="3" t="s">
        <v>3</v>
      </c>
    </row>
    <row r="1868" ht="15.6" spans="1:2">
      <c r="A1868" s="3" t="str">
        <f>"20200826305"</f>
        <v>20200826305</v>
      </c>
      <c r="B1868" s="3">
        <v>75.8</v>
      </c>
    </row>
    <row r="1869" ht="15.6" spans="1:2">
      <c r="A1869" s="3" t="str">
        <f>"20200826306"</f>
        <v>20200826306</v>
      </c>
      <c r="B1869" s="3">
        <v>56.3</v>
      </c>
    </row>
    <row r="1870" ht="15.6" spans="1:2">
      <c r="A1870" s="3" t="str">
        <f>"20200826307"</f>
        <v>20200826307</v>
      </c>
      <c r="B1870" s="3">
        <v>53.9</v>
      </c>
    </row>
    <row r="1871" ht="15.6" spans="1:2">
      <c r="A1871" s="3" t="str">
        <f>"20200826308"</f>
        <v>20200826308</v>
      </c>
      <c r="B1871" s="3" t="s">
        <v>3</v>
      </c>
    </row>
    <row r="1872" ht="15.6" spans="1:2">
      <c r="A1872" s="3" t="str">
        <f>"20200826309"</f>
        <v>20200826309</v>
      </c>
      <c r="B1872" s="3">
        <v>60.6</v>
      </c>
    </row>
    <row r="1873" ht="15.6" spans="1:2">
      <c r="A1873" s="3" t="str">
        <f>"20200826310"</f>
        <v>20200826310</v>
      </c>
      <c r="B1873" s="3" t="s">
        <v>3</v>
      </c>
    </row>
    <row r="1874" ht="15.6" spans="1:2">
      <c r="A1874" s="3" t="str">
        <f>"20200826311"</f>
        <v>20200826311</v>
      </c>
      <c r="B1874" s="3">
        <v>51</v>
      </c>
    </row>
    <row r="1875" ht="15.6" spans="1:2">
      <c r="A1875" s="3" t="str">
        <f>"20200826312"</f>
        <v>20200826312</v>
      </c>
      <c r="B1875" s="3">
        <v>65.3</v>
      </c>
    </row>
    <row r="1876" ht="15.6" spans="1:2">
      <c r="A1876" s="3" t="str">
        <f>"20200826313"</f>
        <v>20200826313</v>
      </c>
      <c r="B1876" s="3">
        <v>69.7</v>
      </c>
    </row>
    <row r="1877" ht="15.6" spans="1:2">
      <c r="A1877" s="3" t="str">
        <f>"20200826314"</f>
        <v>20200826314</v>
      </c>
      <c r="B1877" s="3" t="s">
        <v>3</v>
      </c>
    </row>
    <row r="1878" ht="15.6" spans="1:2">
      <c r="A1878" s="3" t="str">
        <f>"20200826315"</f>
        <v>20200826315</v>
      </c>
      <c r="B1878" s="3">
        <v>63.3</v>
      </c>
    </row>
    <row r="1879" ht="15.6" spans="1:2">
      <c r="A1879" s="3" t="str">
        <f>"20200826316"</f>
        <v>20200826316</v>
      </c>
      <c r="B1879" s="3">
        <v>66.9</v>
      </c>
    </row>
    <row r="1880" ht="15.6" spans="1:2">
      <c r="A1880" s="3" t="str">
        <f>"20200826317"</f>
        <v>20200826317</v>
      </c>
      <c r="B1880" s="3">
        <v>62.1</v>
      </c>
    </row>
    <row r="1881" ht="15.6" spans="1:2">
      <c r="A1881" s="3" t="str">
        <f>"20200826318"</f>
        <v>20200826318</v>
      </c>
      <c r="B1881" s="3" t="s">
        <v>3</v>
      </c>
    </row>
    <row r="1882" ht="15.6" spans="1:2">
      <c r="A1882" s="3" t="str">
        <f>"20200826319"</f>
        <v>20200826319</v>
      </c>
      <c r="B1882" s="3">
        <v>55.6</v>
      </c>
    </row>
    <row r="1883" ht="15.6" spans="1:2">
      <c r="A1883" s="3" t="str">
        <f>"20200826320"</f>
        <v>20200826320</v>
      </c>
      <c r="B1883" s="3">
        <v>59.8</v>
      </c>
    </row>
    <row r="1884" ht="15.6" spans="1:2">
      <c r="A1884" s="3" t="str">
        <f>"20200826321"</f>
        <v>20200826321</v>
      </c>
      <c r="B1884" s="3">
        <v>52</v>
      </c>
    </row>
    <row r="1885" ht="15.6" spans="1:2">
      <c r="A1885" s="3" t="str">
        <f>"20200826322"</f>
        <v>20200826322</v>
      </c>
      <c r="B1885" s="3">
        <v>75.7</v>
      </c>
    </row>
    <row r="1886" ht="15.6" spans="1:2">
      <c r="A1886" s="3" t="str">
        <f>"20200826323"</f>
        <v>20200826323</v>
      </c>
      <c r="B1886" s="3">
        <v>80</v>
      </c>
    </row>
    <row r="1887" ht="15.6" spans="1:2">
      <c r="A1887" s="3" t="str">
        <f>"20200826324"</f>
        <v>20200826324</v>
      </c>
      <c r="B1887" s="3">
        <v>72.8</v>
      </c>
    </row>
    <row r="1888" ht="15.6" spans="1:2">
      <c r="A1888" s="3" t="str">
        <f>"20200826325"</f>
        <v>20200826325</v>
      </c>
      <c r="B1888" s="3">
        <v>75</v>
      </c>
    </row>
    <row r="1889" ht="15.6" spans="1:2">
      <c r="A1889" s="3" t="str">
        <f>"20200826326"</f>
        <v>20200826326</v>
      </c>
      <c r="B1889" s="3" t="s">
        <v>3</v>
      </c>
    </row>
    <row r="1890" ht="15.6" spans="1:2">
      <c r="A1890" s="3" t="str">
        <f>"20200826327"</f>
        <v>20200826327</v>
      </c>
      <c r="B1890" s="3" t="s">
        <v>3</v>
      </c>
    </row>
    <row r="1891" ht="15.6" spans="1:2">
      <c r="A1891" s="3" t="str">
        <f>"20200826328"</f>
        <v>20200826328</v>
      </c>
      <c r="B1891" s="3">
        <v>74</v>
      </c>
    </row>
    <row r="1892" ht="15.6" spans="1:2">
      <c r="A1892" s="3" t="str">
        <f>"20200826329"</f>
        <v>20200826329</v>
      </c>
      <c r="B1892" s="3">
        <v>44.8</v>
      </c>
    </row>
    <row r="1893" ht="15.6" spans="1:2">
      <c r="A1893" s="3" t="str">
        <f>"20200826330"</f>
        <v>20200826330</v>
      </c>
      <c r="B1893" s="3">
        <v>60.4</v>
      </c>
    </row>
    <row r="1894" ht="15.6" spans="1:2">
      <c r="A1894" s="3" t="str">
        <f>"20200826401"</f>
        <v>20200826401</v>
      </c>
      <c r="B1894" s="3">
        <v>64.2</v>
      </c>
    </row>
    <row r="1895" ht="15.6" spans="1:2">
      <c r="A1895" s="3" t="str">
        <f>"20200826402"</f>
        <v>20200826402</v>
      </c>
      <c r="B1895" s="3" t="s">
        <v>3</v>
      </c>
    </row>
    <row r="1896" ht="15.6" spans="1:2">
      <c r="A1896" s="3" t="str">
        <f>"20200826403"</f>
        <v>20200826403</v>
      </c>
      <c r="B1896" s="3" t="s">
        <v>3</v>
      </c>
    </row>
    <row r="1897" ht="15.6" spans="1:2">
      <c r="A1897" s="3" t="str">
        <f>"20200826404"</f>
        <v>20200826404</v>
      </c>
      <c r="B1897" s="3">
        <v>68.5</v>
      </c>
    </row>
    <row r="1898" ht="15.6" spans="1:2">
      <c r="A1898" s="3" t="str">
        <f>"20200826405"</f>
        <v>20200826405</v>
      </c>
      <c r="B1898" s="3" t="s">
        <v>3</v>
      </c>
    </row>
    <row r="1899" ht="15.6" spans="1:2">
      <c r="A1899" s="3" t="str">
        <f>"20200826406"</f>
        <v>20200826406</v>
      </c>
      <c r="B1899" s="3" t="s">
        <v>3</v>
      </c>
    </row>
    <row r="1900" ht="15.6" spans="1:2">
      <c r="A1900" s="3" t="str">
        <f>"20200826407"</f>
        <v>20200826407</v>
      </c>
      <c r="B1900" s="3">
        <v>56.5</v>
      </c>
    </row>
    <row r="1901" ht="15.6" spans="1:2">
      <c r="A1901" s="3" t="str">
        <f>"20200826408"</f>
        <v>20200826408</v>
      </c>
      <c r="B1901" s="3" t="s">
        <v>3</v>
      </c>
    </row>
    <row r="1902" ht="15.6" spans="1:2">
      <c r="A1902" s="3" t="str">
        <f>"20200826409"</f>
        <v>20200826409</v>
      </c>
      <c r="B1902" s="3" t="s">
        <v>3</v>
      </c>
    </row>
    <row r="1903" ht="15.6" spans="1:2">
      <c r="A1903" s="3" t="str">
        <f>"20200826410"</f>
        <v>20200826410</v>
      </c>
      <c r="B1903" s="3">
        <v>42.3</v>
      </c>
    </row>
    <row r="1904" ht="15.6" spans="1:2">
      <c r="A1904" s="3" t="str">
        <f>"20200826411"</f>
        <v>20200826411</v>
      </c>
      <c r="B1904" s="3">
        <v>59.1</v>
      </c>
    </row>
    <row r="1905" ht="15.6" spans="1:2">
      <c r="A1905" s="3" t="str">
        <f>"20200826412"</f>
        <v>20200826412</v>
      </c>
      <c r="B1905" s="3">
        <v>49.6</v>
      </c>
    </row>
    <row r="1906" ht="15.6" spans="1:2">
      <c r="A1906" s="3" t="str">
        <f>"20200826413"</f>
        <v>20200826413</v>
      </c>
      <c r="B1906" s="3">
        <v>51.3</v>
      </c>
    </row>
    <row r="1907" ht="15.6" spans="1:2">
      <c r="A1907" s="3" t="str">
        <f>"20200826414"</f>
        <v>20200826414</v>
      </c>
      <c r="B1907" s="3">
        <v>46.3</v>
      </c>
    </row>
    <row r="1908" ht="15.6" spans="1:2">
      <c r="A1908" s="3" t="str">
        <f>"20200826415"</f>
        <v>20200826415</v>
      </c>
      <c r="B1908" s="3" t="s">
        <v>3</v>
      </c>
    </row>
    <row r="1909" ht="15.6" spans="1:2">
      <c r="A1909" s="3" t="str">
        <f>"20200826416"</f>
        <v>20200826416</v>
      </c>
      <c r="B1909" s="3" t="s">
        <v>3</v>
      </c>
    </row>
    <row r="1910" ht="15.6" spans="1:2">
      <c r="A1910" s="3" t="str">
        <f>"20200826417"</f>
        <v>20200826417</v>
      </c>
      <c r="B1910" s="3" t="s">
        <v>3</v>
      </c>
    </row>
    <row r="1911" ht="15.6" spans="1:2">
      <c r="A1911" s="3" t="str">
        <f>"20200826418"</f>
        <v>20200826418</v>
      </c>
      <c r="B1911" s="3" t="s">
        <v>3</v>
      </c>
    </row>
    <row r="1912" ht="15.6" spans="1:2">
      <c r="A1912" s="3" t="str">
        <f>"20200826419"</f>
        <v>20200826419</v>
      </c>
      <c r="B1912" s="3">
        <v>50.6</v>
      </c>
    </row>
    <row r="1913" ht="15.6" spans="1:2">
      <c r="A1913" s="3" t="str">
        <f>"20200826420"</f>
        <v>20200826420</v>
      </c>
      <c r="B1913" s="3" t="s">
        <v>3</v>
      </c>
    </row>
    <row r="1914" ht="15.6" spans="1:2">
      <c r="A1914" s="3" t="str">
        <f>"20200826421"</f>
        <v>20200826421</v>
      </c>
      <c r="B1914" s="3" t="s">
        <v>3</v>
      </c>
    </row>
    <row r="1915" ht="15.6" spans="1:2">
      <c r="A1915" s="3" t="str">
        <f>"20200826422"</f>
        <v>20200826422</v>
      </c>
      <c r="B1915" s="3">
        <v>56.7</v>
      </c>
    </row>
    <row r="1916" ht="15.6" spans="1:2">
      <c r="A1916" s="3" t="str">
        <f>"20200826423"</f>
        <v>20200826423</v>
      </c>
      <c r="B1916" s="3">
        <v>53.2</v>
      </c>
    </row>
    <row r="1917" ht="15.6" spans="1:2">
      <c r="A1917" s="3" t="str">
        <f>"20200826424"</f>
        <v>20200826424</v>
      </c>
      <c r="B1917" s="3">
        <v>38.7</v>
      </c>
    </row>
    <row r="1918" ht="15.6" spans="1:2">
      <c r="A1918" s="3" t="str">
        <f>"20200826425"</f>
        <v>20200826425</v>
      </c>
      <c r="B1918" s="3">
        <v>57.7</v>
      </c>
    </row>
    <row r="1919" ht="15.6" spans="1:2">
      <c r="A1919" s="3" t="str">
        <f>"20200826426"</f>
        <v>20200826426</v>
      </c>
      <c r="B1919" s="3">
        <v>45.3</v>
      </c>
    </row>
    <row r="1920" ht="15.6" spans="1:2">
      <c r="A1920" s="3" t="str">
        <f>"20200826427"</f>
        <v>20200826427</v>
      </c>
      <c r="B1920" s="3">
        <v>64.2</v>
      </c>
    </row>
    <row r="1921" ht="15.6" spans="1:2">
      <c r="A1921" s="3" t="str">
        <f>"20200826428"</f>
        <v>20200826428</v>
      </c>
      <c r="B1921" s="3">
        <v>70.6</v>
      </c>
    </row>
    <row r="1922" ht="15.6" spans="1:2">
      <c r="A1922" s="3" t="str">
        <f>"20200826429"</f>
        <v>20200826429</v>
      </c>
      <c r="B1922" s="3" t="s">
        <v>3</v>
      </c>
    </row>
    <row r="1923" ht="15.6" spans="1:2">
      <c r="A1923" s="3" t="str">
        <f>"20200826430"</f>
        <v>20200826430</v>
      </c>
      <c r="B1923" s="3">
        <v>79.5</v>
      </c>
    </row>
    <row r="1924" ht="15.6" spans="1:2">
      <c r="A1924" s="3" t="str">
        <f>"20200826501"</f>
        <v>20200826501</v>
      </c>
      <c r="B1924" s="3">
        <v>67</v>
      </c>
    </row>
    <row r="1925" ht="15.6" spans="1:2">
      <c r="A1925" s="3" t="str">
        <f>"20200826502"</f>
        <v>20200826502</v>
      </c>
      <c r="B1925" s="3" t="s">
        <v>3</v>
      </c>
    </row>
    <row r="1926" ht="15.6" spans="1:2">
      <c r="A1926" s="3" t="str">
        <f>"20200826503"</f>
        <v>20200826503</v>
      </c>
      <c r="B1926" s="3">
        <v>49.8</v>
      </c>
    </row>
    <row r="1927" ht="15.6" spans="1:2">
      <c r="A1927" s="3" t="str">
        <f>"20200826504"</f>
        <v>20200826504</v>
      </c>
      <c r="B1927" s="3">
        <v>52.7</v>
      </c>
    </row>
    <row r="1928" ht="15.6" spans="1:2">
      <c r="A1928" s="3" t="str">
        <f>"20200826505"</f>
        <v>20200826505</v>
      </c>
      <c r="B1928" s="3">
        <v>64.6</v>
      </c>
    </row>
    <row r="1929" ht="15.6" spans="1:2">
      <c r="A1929" s="3" t="str">
        <f>"20200826506"</f>
        <v>20200826506</v>
      </c>
      <c r="B1929" s="3">
        <v>54.8</v>
      </c>
    </row>
    <row r="1930" ht="15.6" spans="1:2">
      <c r="A1930" s="3" t="str">
        <f>"20200826507"</f>
        <v>20200826507</v>
      </c>
      <c r="B1930" s="3" t="s">
        <v>3</v>
      </c>
    </row>
    <row r="1931" ht="15.6" spans="1:2">
      <c r="A1931" s="3" t="str">
        <f>"20200826508"</f>
        <v>20200826508</v>
      </c>
      <c r="B1931" s="3">
        <v>65.7</v>
      </c>
    </row>
    <row r="1932" ht="15.6" spans="1:2">
      <c r="A1932" s="3" t="str">
        <f>"20200826509"</f>
        <v>20200826509</v>
      </c>
      <c r="B1932" s="3">
        <v>62.6</v>
      </c>
    </row>
    <row r="1933" ht="15.6" spans="1:2">
      <c r="A1933" s="3" t="str">
        <f>"20200826510"</f>
        <v>20200826510</v>
      </c>
      <c r="B1933" s="3" t="s">
        <v>3</v>
      </c>
    </row>
    <row r="1934" ht="15.6" spans="1:2">
      <c r="A1934" s="3" t="str">
        <f>"20200826511"</f>
        <v>20200826511</v>
      </c>
      <c r="B1934" s="3">
        <v>64.2</v>
      </c>
    </row>
    <row r="1935" ht="15.6" spans="1:2">
      <c r="A1935" s="3" t="str">
        <f>"20200826512"</f>
        <v>20200826512</v>
      </c>
      <c r="B1935" s="3">
        <v>51.9</v>
      </c>
    </row>
    <row r="1936" ht="15.6" spans="1:2">
      <c r="A1936" s="3" t="str">
        <f>"20200826513"</f>
        <v>20200826513</v>
      </c>
      <c r="B1936" s="3" t="s">
        <v>3</v>
      </c>
    </row>
    <row r="1937" ht="15.6" spans="1:2">
      <c r="A1937" s="3" t="str">
        <f>"20200826514"</f>
        <v>20200826514</v>
      </c>
      <c r="B1937" s="3" t="s">
        <v>3</v>
      </c>
    </row>
    <row r="1938" ht="15.6" spans="1:2">
      <c r="A1938" s="3" t="str">
        <f>"20200826515"</f>
        <v>20200826515</v>
      </c>
      <c r="B1938" s="3">
        <v>43.2</v>
      </c>
    </row>
    <row r="1939" ht="15.6" spans="1:2">
      <c r="A1939" s="3" t="str">
        <f>"20200826516"</f>
        <v>20200826516</v>
      </c>
      <c r="B1939" s="3">
        <v>67</v>
      </c>
    </row>
    <row r="1940" ht="15.6" spans="1:2">
      <c r="A1940" s="3" t="str">
        <f>"20200826517"</f>
        <v>20200826517</v>
      </c>
      <c r="B1940" s="3">
        <v>69.9</v>
      </c>
    </row>
    <row r="1941" ht="15.6" spans="1:2">
      <c r="A1941" s="3" t="str">
        <f>"20200826518"</f>
        <v>20200826518</v>
      </c>
      <c r="B1941" s="3" t="s">
        <v>3</v>
      </c>
    </row>
    <row r="1942" ht="15.6" spans="1:2">
      <c r="A1942" s="3" t="str">
        <f>"20200826519"</f>
        <v>20200826519</v>
      </c>
      <c r="B1942" s="3">
        <v>56.3</v>
      </c>
    </row>
    <row r="1943" ht="15.6" spans="1:2">
      <c r="A1943" s="3" t="str">
        <f>"20200826520"</f>
        <v>20200826520</v>
      </c>
      <c r="B1943" s="3" t="s">
        <v>3</v>
      </c>
    </row>
    <row r="1944" ht="15.6" spans="1:2">
      <c r="A1944" s="3" t="str">
        <f>"20200826521"</f>
        <v>20200826521</v>
      </c>
      <c r="B1944" s="3" t="s">
        <v>3</v>
      </c>
    </row>
    <row r="1945" ht="15.6" spans="1:2">
      <c r="A1945" s="3" t="str">
        <f>"20200826522"</f>
        <v>20200826522</v>
      </c>
      <c r="B1945" s="3">
        <v>60</v>
      </c>
    </row>
    <row r="1946" ht="15.6" spans="1:2">
      <c r="A1946" s="3" t="str">
        <f>"20200826523"</f>
        <v>20200826523</v>
      </c>
      <c r="B1946" s="3">
        <v>55.8</v>
      </c>
    </row>
    <row r="1947" ht="15.6" spans="1:2">
      <c r="A1947" s="3" t="str">
        <f>"20200826524"</f>
        <v>20200826524</v>
      </c>
      <c r="B1947" s="3">
        <v>48.9</v>
      </c>
    </row>
    <row r="1948" ht="15.6" spans="1:2">
      <c r="A1948" s="3" t="str">
        <f>"20200826525"</f>
        <v>20200826525</v>
      </c>
      <c r="B1948" s="3">
        <v>62.6</v>
      </c>
    </row>
    <row r="1949" ht="15.6" spans="1:2">
      <c r="A1949" s="3" t="str">
        <f>"20200826526"</f>
        <v>20200826526</v>
      </c>
      <c r="B1949" s="3">
        <v>62.6</v>
      </c>
    </row>
    <row r="1950" ht="15.6" spans="1:2">
      <c r="A1950" s="3" t="str">
        <f>"20200826527"</f>
        <v>20200826527</v>
      </c>
      <c r="B1950" s="3">
        <v>57.9</v>
      </c>
    </row>
    <row r="1951" ht="15.6" spans="1:2">
      <c r="A1951" s="3" t="str">
        <f>"20200826528"</f>
        <v>20200826528</v>
      </c>
      <c r="B1951" s="3" t="s">
        <v>3</v>
      </c>
    </row>
    <row r="1952" ht="15.6" spans="1:2">
      <c r="A1952" s="3" t="str">
        <f>"20200826529"</f>
        <v>20200826529</v>
      </c>
      <c r="B1952" s="3" t="s">
        <v>3</v>
      </c>
    </row>
    <row r="1953" ht="15.6" spans="1:2">
      <c r="A1953" s="3" t="str">
        <f>"20200826530"</f>
        <v>20200826530</v>
      </c>
      <c r="B1953" s="3">
        <v>42.5</v>
      </c>
    </row>
    <row r="1954" ht="15.6" spans="1:2">
      <c r="A1954" s="3" t="str">
        <f>"20200826601"</f>
        <v>20200826601</v>
      </c>
      <c r="B1954" s="3" t="s">
        <v>3</v>
      </c>
    </row>
    <row r="1955" ht="15.6" spans="1:2">
      <c r="A1955" s="3" t="str">
        <f>"20200826602"</f>
        <v>20200826602</v>
      </c>
      <c r="B1955" s="3">
        <v>46.5</v>
      </c>
    </row>
    <row r="1956" ht="15.6" spans="1:2">
      <c r="A1956" s="3" t="str">
        <f>"20200826603"</f>
        <v>20200826603</v>
      </c>
      <c r="B1956" s="3" t="s">
        <v>3</v>
      </c>
    </row>
    <row r="1957" ht="15.6" spans="1:2">
      <c r="A1957" s="3" t="str">
        <f>"20200826604"</f>
        <v>20200826604</v>
      </c>
      <c r="B1957" s="3">
        <v>48.9</v>
      </c>
    </row>
    <row r="1958" ht="15.6" spans="1:2">
      <c r="A1958" s="3" t="str">
        <f>"20200826605"</f>
        <v>20200826605</v>
      </c>
      <c r="B1958" s="3" t="s">
        <v>3</v>
      </c>
    </row>
    <row r="1959" ht="15.6" spans="1:2">
      <c r="A1959" s="3" t="str">
        <f>"20200826606"</f>
        <v>20200826606</v>
      </c>
      <c r="B1959" s="3">
        <v>46.3</v>
      </c>
    </row>
    <row r="1960" ht="15.6" spans="1:2">
      <c r="A1960" s="3" t="str">
        <f>"20200826607"</f>
        <v>20200826607</v>
      </c>
      <c r="B1960" s="3">
        <v>68.5</v>
      </c>
    </row>
    <row r="1961" ht="15.6" spans="1:2">
      <c r="A1961" s="3" t="str">
        <f>"20200826608"</f>
        <v>20200826608</v>
      </c>
      <c r="B1961" s="3" t="s">
        <v>3</v>
      </c>
    </row>
    <row r="1962" ht="15.6" spans="1:2">
      <c r="A1962" s="3" t="str">
        <f>"20200826609"</f>
        <v>20200826609</v>
      </c>
      <c r="B1962" s="3">
        <v>51.3</v>
      </c>
    </row>
    <row r="1963" ht="15.6" spans="1:2">
      <c r="A1963" s="3" t="str">
        <f>"20200826610"</f>
        <v>20200826610</v>
      </c>
      <c r="B1963" s="3">
        <v>43</v>
      </c>
    </row>
    <row r="1964" ht="15.6" spans="1:2">
      <c r="A1964" s="3" t="str">
        <f>"20200826611"</f>
        <v>20200826611</v>
      </c>
      <c r="B1964" s="3">
        <v>49.6</v>
      </c>
    </row>
    <row r="1965" ht="15.6" spans="1:2">
      <c r="A1965" s="3" t="str">
        <f>"20200826612"</f>
        <v>20200826612</v>
      </c>
      <c r="B1965" s="3">
        <v>58.8</v>
      </c>
    </row>
    <row r="1966" ht="15.6" spans="1:2">
      <c r="A1966" s="3" t="str">
        <f>"20200826613"</f>
        <v>20200826613</v>
      </c>
      <c r="B1966" s="3">
        <v>74.1</v>
      </c>
    </row>
    <row r="1967" ht="15.6" spans="1:2">
      <c r="A1967" s="3" t="str">
        <f>"20200826614"</f>
        <v>20200826614</v>
      </c>
      <c r="B1967" s="3">
        <v>58.5</v>
      </c>
    </row>
    <row r="1968" ht="15.6" spans="1:2">
      <c r="A1968" s="3" t="str">
        <f>"20200826615"</f>
        <v>20200826615</v>
      </c>
      <c r="B1968" s="3">
        <v>57.6</v>
      </c>
    </row>
    <row r="1969" ht="15.6" spans="1:2">
      <c r="A1969" s="3" t="str">
        <f>"20200826616"</f>
        <v>20200826616</v>
      </c>
      <c r="B1969" s="3" t="s">
        <v>3</v>
      </c>
    </row>
    <row r="1970" ht="15.6" spans="1:2">
      <c r="A1970" s="3" t="str">
        <f>"20200826617"</f>
        <v>20200826617</v>
      </c>
      <c r="B1970" s="3">
        <v>41.7</v>
      </c>
    </row>
    <row r="1971" ht="15.6" spans="1:2">
      <c r="A1971" s="3" t="str">
        <f>"20200826618"</f>
        <v>20200826618</v>
      </c>
      <c r="B1971" s="3" t="s">
        <v>3</v>
      </c>
    </row>
    <row r="1972" ht="15.6" spans="1:2">
      <c r="A1972" s="3" t="str">
        <f>"20200826619"</f>
        <v>20200826619</v>
      </c>
      <c r="B1972" s="3">
        <v>56.9</v>
      </c>
    </row>
    <row r="1973" ht="15.6" spans="1:2">
      <c r="A1973" s="3" t="str">
        <f>"20200826620"</f>
        <v>20200826620</v>
      </c>
      <c r="B1973" s="3">
        <v>48.4</v>
      </c>
    </row>
    <row r="1974" ht="15.6" spans="1:2">
      <c r="A1974" s="3" t="str">
        <f>"20200826621"</f>
        <v>20200826621</v>
      </c>
      <c r="B1974" s="3">
        <v>57.8</v>
      </c>
    </row>
    <row r="1975" ht="15.6" spans="1:2">
      <c r="A1975" s="3" t="str">
        <f>"20200826622"</f>
        <v>20200826622</v>
      </c>
      <c r="B1975" s="3">
        <v>38.3</v>
      </c>
    </row>
    <row r="1976" ht="15.6" spans="1:2">
      <c r="A1976" s="3" t="str">
        <f>"20200826623"</f>
        <v>20200826623</v>
      </c>
      <c r="B1976" s="3">
        <v>56.9</v>
      </c>
    </row>
    <row r="1977" ht="15.6" spans="1:2">
      <c r="A1977" s="3" t="str">
        <f>"20200826624"</f>
        <v>20200826624</v>
      </c>
      <c r="B1977" s="3">
        <v>57.5</v>
      </c>
    </row>
    <row r="1978" ht="15.6" spans="1:2">
      <c r="A1978" s="3" t="str">
        <f>"20200826625"</f>
        <v>20200826625</v>
      </c>
      <c r="B1978" s="3" t="s">
        <v>3</v>
      </c>
    </row>
    <row r="1979" ht="15.6" spans="1:2">
      <c r="A1979" s="3" t="str">
        <f>"20200826626"</f>
        <v>20200826626</v>
      </c>
      <c r="B1979" s="3">
        <v>51.8</v>
      </c>
    </row>
    <row r="1980" ht="15.6" spans="1:2">
      <c r="A1980" s="3" t="str">
        <f>"20200826627"</f>
        <v>20200826627</v>
      </c>
      <c r="B1980" s="3">
        <v>58.4</v>
      </c>
    </row>
    <row r="1981" ht="15.6" spans="1:2">
      <c r="A1981" s="3" t="str">
        <f>"20200826628"</f>
        <v>20200826628</v>
      </c>
      <c r="B1981" s="3">
        <v>58</v>
      </c>
    </row>
    <row r="1982" ht="15.6" spans="1:2">
      <c r="A1982" s="3" t="str">
        <f>"20200826629"</f>
        <v>20200826629</v>
      </c>
      <c r="B1982" s="3">
        <v>61.9</v>
      </c>
    </row>
    <row r="1983" ht="15.6" spans="1:2">
      <c r="A1983" s="3" t="str">
        <f>"20200826630"</f>
        <v>20200826630</v>
      </c>
      <c r="B1983" s="3">
        <v>53.4</v>
      </c>
    </row>
    <row r="1984" ht="15.6" spans="1:2">
      <c r="A1984" s="3" t="str">
        <f>"20200826701"</f>
        <v>20200826701</v>
      </c>
      <c r="B1984" s="3">
        <v>66.9</v>
      </c>
    </row>
    <row r="1985" ht="15.6" spans="1:2">
      <c r="A1985" s="3" t="str">
        <f>"20200826702"</f>
        <v>20200826702</v>
      </c>
      <c r="B1985" s="3">
        <v>65.5</v>
      </c>
    </row>
    <row r="1986" ht="15.6" spans="1:2">
      <c r="A1986" s="3" t="str">
        <f>"20200826703"</f>
        <v>20200826703</v>
      </c>
      <c r="B1986" s="3" t="s">
        <v>3</v>
      </c>
    </row>
    <row r="1987" ht="15.6" spans="1:2">
      <c r="A1987" s="3" t="str">
        <f>"20200826704"</f>
        <v>20200826704</v>
      </c>
      <c r="B1987" s="3" t="s">
        <v>3</v>
      </c>
    </row>
    <row r="1988" ht="15.6" spans="1:2">
      <c r="A1988" s="3" t="str">
        <f>"20200826705"</f>
        <v>20200826705</v>
      </c>
      <c r="B1988" s="3" t="s">
        <v>3</v>
      </c>
    </row>
    <row r="1989" ht="15.6" spans="1:2">
      <c r="A1989" s="3" t="str">
        <f>"20200826706"</f>
        <v>20200826706</v>
      </c>
      <c r="B1989" s="3">
        <v>48.5</v>
      </c>
    </row>
    <row r="1990" ht="15.6" spans="1:2">
      <c r="A1990" s="3" t="str">
        <f>"20200826707"</f>
        <v>20200826707</v>
      </c>
      <c r="B1990" s="3" t="s">
        <v>3</v>
      </c>
    </row>
    <row r="1991" ht="15.6" spans="1:2">
      <c r="A1991" s="3" t="str">
        <f>"20200826708"</f>
        <v>20200826708</v>
      </c>
      <c r="B1991" s="3">
        <v>49.1</v>
      </c>
    </row>
    <row r="1992" ht="15.6" spans="1:2">
      <c r="A1992" s="3" t="str">
        <f>"20200826709"</f>
        <v>20200826709</v>
      </c>
      <c r="B1992" s="3">
        <v>43.1</v>
      </c>
    </row>
    <row r="1993" ht="15.6" spans="1:2">
      <c r="A1993" s="3" t="str">
        <f>"20200826710"</f>
        <v>20200826710</v>
      </c>
      <c r="B1993" s="3">
        <v>62</v>
      </c>
    </row>
    <row r="1994" ht="15.6" spans="1:2">
      <c r="A1994" s="3" t="str">
        <f>"20200826711"</f>
        <v>20200826711</v>
      </c>
      <c r="B1994" s="3">
        <v>65.1</v>
      </c>
    </row>
    <row r="1995" ht="15.6" spans="1:2">
      <c r="A1995" s="3" t="str">
        <f>"20200826712"</f>
        <v>20200826712</v>
      </c>
      <c r="B1995" s="3" t="s">
        <v>3</v>
      </c>
    </row>
    <row r="1996" ht="15.6" spans="1:2">
      <c r="A1996" s="3" t="str">
        <f>"20200826713"</f>
        <v>20200826713</v>
      </c>
      <c r="B1996" s="3">
        <v>53.9</v>
      </c>
    </row>
    <row r="1997" ht="15.6" spans="1:2">
      <c r="A1997" s="3" t="str">
        <f>"20200826714"</f>
        <v>20200826714</v>
      </c>
      <c r="B1997" s="3">
        <v>67.7</v>
      </c>
    </row>
    <row r="1998" ht="15.6" spans="1:2">
      <c r="A1998" s="3" t="str">
        <f>"20200826715"</f>
        <v>20200826715</v>
      </c>
      <c r="B1998" s="3">
        <v>70.8</v>
      </c>
    </row>
    <row r="1999" ht="15.6" spans="1:2">
      <c r="A1999" s="3" t="str">
        <f>"20200826716"</f>
        <v>20200826716</v>
      </c>
      <c r="B1999" s="3" t="s">
        <v>3</v>
      </c>
    </row>
    <row r="2000" ht="15.6" spans="1:2">
      <c r="A2000" s="3" t="str">
        <f>"20200826717"</f>
        <v>20200826717</v>
      </c>
      <c r="B2000" s="3" t="s">
        <v>3</v>
      </c>
    </row>
    <row r="2001" ht="15.6" spans="1:2">
      <c r="A2001" s="3" t="str">
        <f>"20200826718"</f>
        <v>20200826718</v>
      </c>
      <c r="B2001" s="3" t="s">
        <v>3</v>
      </c>
    </row>
    <row r="2002" ht="15.6" spans="1:2">
      <c r="A2002" s="3" t="str">
        <f>"20200826719"</f>
        <v>20200826719</v>
      </c>
      <c r="B2002" s="3">
        <v>64.7</v>
      </c>
    </row>
    <row r="2003" ht="15.6" spans="1:2">
      <c r="A2003" s="3" t="str">
        <f>"20200826720"</f>
        <v>20200826720</v>
      </c>
      <c r="B2003" s="3" t="s">
        <v>3</v>
      </c>
    </row>
    <row r="2004" ht="15.6" spans="1:2">
      <c r="A2004" s="3" t="str">
        <f>"20200826721"</f>
        <v>20200826721</v>
      </c>
      <c r="B2004" s="3">
        <v>60</v>
      </c>
    </row>
    <row r="2005" ht="15.6" spans="1:2">
      <c r="A2005" s="3" t="str">
        <f>"20200826722"</f>
        <v>20200826722</v>
      </c>
      <c r="B2005" s="3" t="s">
        <v>3</v>
      </c>
    </row>
    <row r="2006" ht="15.6" spans="1:2">
      <c r="A2006" s="3" t="str">
        <f>"20200826723"</f>
        <v>20200826723</v>
      </c>
      <c r="B2006" s="3">
        <v>60.3</v>
      </c>
    </row>
    <row r="2007" ht="15.6" spans="1:2">
      <c r="A2007" s="3" t="str">
        <f>"20200826724"</f>
        <v>20200826724</v>
      </c>
      <c r="B2007" s="3" t="s">
        <v>3</v>
      </c>
    </row>
    <row r="2008" ht="15.6" spans="1:2">
      <c r="A2008" s="3" t="str">
        <f>"20200826725"</f>
        <v>20200826725</v>
      </c>
      <c r="B2008" s="3">
        <v>70.8</v>
      </c>
    </row>
    <row r="2009" ht="15.6" spans="1:2">
      <c r="A2009" s="3" t="str">
        <f>"20200826726"</f>
        <v>20200826726</v>
      </c>
      <c r="B2009" s="3">
        <v>65.8</v>
      </c>
    </row>
    <row r="2010" ht="15.6" spans="1:2">
      <c r="A2010" s="3" t="str">
        <f>"20200826727"</f>
        <v>20200826727</v>
      </c>
      <c r="B2010" s="3" t="s">
        <v>3</v>
      </c>
    </row>
    <row r="2011" ht="15.6" spans="1:2">
      <c r="A2011" s="3" t="str">
        <f>"20200826728"</f>
        <v>20200826728</v>
      </c>
      <c r="B2011" s="3">
        <v>61.3</v>
      </c>
    </row>
    <row r="2012" ht="15.6" spans="1:2">
      <c r="A2012" s="3" t="str">
        <f>"20200826729"</f>
        <v>20200826729</v>
      </c>
      <c r="B2012" s="3">
        <v>54</v>
      </c>
    </row>
    <row r="2013" ht="15.6" spans="1:2">
      <c r="A2013" s="3" t="str">
        <f>"20200826730"</f>
        <v>20200826730</v>
      </c>
      <c r="B2013" s="3">
        <v>45.4</v>
      </c>
    </row>
    <row r="2014" ht="15.6" spans="1:2">
      <c r="A2014" s="3" t="str">
        <f>"20200826801"</f>
        <v>20200826801</v>
      </c>
      <c r="B2014" s="3">
        <v>52.7</v>
      </c>
    </row>
    <row r="2015" ht="15.6" spans="1:2">
      <c r="A2015" s="3" t="str">
        <f>"20200826802"</f>
        <v>20200826802</v>
      </c>
      <c r="B2015" s="3" t="s">
        <v>3</v>
      </c>
    </row>
    <row r="2016" ht="15.6" spans="1:2">
      <c r="A2016" s="3" t="str">
        <f>"20200826803"</f>
        <v>20200826803</v>
      </c>
      <c r="B2016" s="3" t="s">
        <v>3</v>
      </c>
    </row>
    <row r="2017" ht="15.6" spans="1:2">
      <c r="A2017" s="3" t="str">
        <f>"20200826804"</f>
        <v>20200826804</v>
      </c>
      <c r="B2017" s="3">
        <v>50.7</v>
      </c>
    </row>
    <row r="2018" ht="15.6" spans="1:2">
      <c r="A2018" s="3" t="str">
        <f>"20200826805"</f>
        <v>20200826805</v>
      </c>
      <c r="B2018" s="3">
        <v>44.8</v>
      </c>
    </row>
    <row r="2019" ht="15.6" spans="1:2">
      <c r="A2019" s="3" t="str">
        <f>"20200826806"</f>
        <v>20200826806</v>
      </c>
      <c r="B2019" s="3" t="s">
        <v>3</v>
      </c>
    </row>
    <row r="2020" ht="15.6" spans="1:2">
      <c r="A2020" s="3" t="str">
        <f>"20200826807"</f>
        <v>20200826807</v>
      </c>
      <c r="B2020" s="3" t="s">
        <v>3</v>
      </c>
    </row>
    <row r="2021" ht="15.6" spans="1:2">
      <c r="A2021" s="3" t="str">
        <f>"20200826808"</f>
        <v>20200826808</v>
      </c>
      <c r="B2021" s="3">
        <v>51.2</v>
      </c>
    </row>
    <row r="2022" ht="15.6" spans="1:2">
      <c r="A2022" s="3" t="str">
        <f>"20200826809"</f>
        <v>20200826809</v>
      </c>
      <c r="B2022" s="3">
        <v>50.4</v>
      </c>
    </row>
    <row r="2023" ht="15.6" spans="1:2">
      <c r="A2023" s="3" t="str">
        <f>"20200826810"</f>
        <v>20200826810</v>
      </c>
      <c r="B2023" s="3" t="s">
        <v>3</v>
      </c>
    </row>
    <row r="2024" ht="15.6" spans="1:2">
      <c r="A2024" s="3" t="str">
        <f>"20200826811"</f>
        <v>20200826811</v>
      </c>
      <c r="B2024" s="3" t="s">
        <v>3</v>
      </c>
    </row>
    <row r="2025" ht="15.6" spans="1:2">
      <c r="A2025" s="3" t="str">
        <f>"20200826812"</f>
        <v>20200826812</v>
      </c>
      <c r="B2025" s="3">
        <v>51.8</v>
      </c>
    </row>
    <row r="2026" ht="15.6" spans="1:2">
      <c r="A2026" s="3" t="str">
        <f>"20200826813"</f>
        <v>20200826813</v>
      </c>
      <c r="B2026" s="3" t="s">
        <v>3</v>
      </c>
    </row>
    <row r="2027" ht="15.6" spans="1:2">
      <c r="A2027" s="3" t="str">
        <f>"20200826814"</f>
        <v>20200826814</v>
      </c>
      <c r="B2027" s="3">
        <v>58.8</v>
      </c>
    </row>
    <row r="2028" ht="15.6" spans="1:2">
      <c r="A2028" s="3" t="str">
        <f>"20200826815"</f>
        <v>20200826815</v>
      </c>
      <c r="B2028" s="3">
        <v>61.3</v>
      </c>
    </row>
    <row r="2029" ht="15.6" spans="1:2">
      <c r="A2029" s="3" t="str">
        <f>"20200826816"</f>
        <v>20200826816</v>
      </c>
      <c r="B2029" s="3" t="s">
        <v>3</v>
      </c>
    </row>
    <row r="2030" ht="15.6" spans="1:2">
      <c r="A2030" s="3" t="str">
        <f>"20200826817"</f>
        <v>20200826817</v>
      </c>
      <c r="B2030" s="3" t="s">
        <v>3</v>
      </c>
    </row>
    <row r="2031" ht="15.6" spans="1:2">
      <c r="A2031" s="3" t="str">
        <f>"20200826818"</f>
        <v>20200826818</v>
      </c>
      <c r="B2031" s="3" t="s">
        <v>3</v>
      </c>
    </row>
    <row r="2032" ht="15.6" spans="1:2">
      <c r="A2032" s="3" t="str">
        <f>"20200826819"</f>
        <v>20200826819</v>
      </c>
      <c r="B2032" s="3">
        <v>51.9</v>
      </c>
    </row>
    <row r="2033" ht="15.6" spans="1:2">
      <c r="A2033" s="3" t="str">
        <f>"20200826820"</f>
        <v>20200826820</v>
      </c>
      <c r="B2033" s="3">
        <v>70.1</v>
      </c>
    </row>
    <row r="2034" ht="15.6" spans="1:2">
      <c r="A2034" s="3" t="str">
        <f>"20200826821"</f>
        <v>20200826821</v>
      </c>
      <c r="B2034" s="3" t="s">
        <v>3</v>
      </c>
    </row>
    <row r="2035" ht="15.6" spans="1:2">
      <c r="A2035" s="3" t="str">
        <f>"20200826822"</f>
        <v>20200826822</v>
      </c>
      <c r="B2035" s="3">
        <v>65</v>
      </c>
    </row>
    <row r="2036" ht="15.6" spans="1:2">
      <c r="A2036" s="3" t="str">
        <f>"20200826823"</f>
        <v>20200826823</v>
      </c>
      <c r="B2036" s="3">
        <v>56.1</v>
      </c>
    </row>
    <row r="2037" ht="15.6" spans="1:2">
      <c r="A2037" s="3" t="str">
        <f>"20200826824"</f>
        <v>20200826824</v>
      </c>
      <c r="B2037" s="3">
        <v>74.9</v>
      </c>
    </row>
    <row r="2038" ht="15.6" spans="1:2">
      <c r="A2038" s="3" t="str">
        <f>"20200826825"</f>
        <v>20200826825</v>
      </c>
      <c r="B2038" s="3">
        <v>76.3</v>
      </c>
    </row>
    <row r="2039" ht="15.6" spans="1:2">
      <c r="A2039" s="3" t="str">
        <f>"20200826826"</f>
        <v>20200826826</v>
      </c>
      <c r="B2039" s="3">
        <v>53.2</v>
      </c>
    </row>
    <row r="2040" ht="15.6" spans="1:2">
      <c r="A2040" s="3" t="str">
        <f>"20200826827"</f>
        <v>20200826827</v>
      </c>
      <c r="B2040" s="3">
        <v>49.2</v>
      </c>
    </row>
    <row r="2041" ht="15.6" spans="1:2">
      <c r="A2041" s="3" t="str">
        <f>"20200826828"</f>
        <v>20200826828</v>
      </c>
      <c r="B2041" s="3">
        <v>54.9</v>
      </c>
    </row>
    <row r="2042" ht="15.6" spans="1:2">
      <c r="A2042" s="3" t="str">
        <f>"20200826829"</f>
        <v>20200826829</v>
      </c>
      <c r="B2042" s="3">
        <v>54.4</v>
      </c>
    </row>
    <row r="2043" ht="15.6" spans="1:2">
      <c r="A2043" s="3" t="str">
        <f>"20200826830"</f>
        <v>20200826830</v>
      </c>
      <c r="B2043" s="3">
        <v>79.2</v>
      </c>
    </row>
    <row r="2044" ht="15.6" spans="1:2">
      <c r="A2044" s="3" t="str">
        <f>"20200826901"</f>
        <v>20200826901</v>
      </c>
      <c r="B2044" s="3">
        <v>56.9</v>
      </c>
    </row>
    <row r="2045" ht="15.6" spans="1:2">
      <c r="A2045" s="3" t="str">
        <f>"20200826902"</f>
        <v>20200826902</v>
      </c>
      <c r="B2045" s="3">
        <v>44.9</v>
      </c>
    </row>
    <row r="2046" ht="15.6" spans="1:2">
      <c r="A2046" s="3" t="str">
        <f>"20200826903"</f>
        <v>20200826903</v>
      </c>
      <c r="B2046" s="3" t="s">
        <v>3</v>
      </c>
    </row>
    <row r="2047" ht="15.6" spans="1:2">
      <c r="A2047" s="3" t="str">
        <f>"20200826904"</f>
        <v>20200826904</v>
      </c>
      <c r="B2047" s="3">
        <v>50.5</v>
      </c>
    </row>
    <row r="2048" ht="15.6" spans="1:2">
      <c r="A2048" s="3" t="str">
        <f>"20200826905"</f>
        <v>20200826905</v>
      </c>
      <c r="B2048" s="3">
        <v>50.6</v>
      </c>
    </row>
    <row r="2049" ht="15.6" spans="1:2">
      <c r="A2049" s="3" t="str">
        <f>"20200826906"</f>
        <v>20200826906</v>
      </c>
      <c r="B2049" s="3" t="s">
        <v>3</v>
      </c>
    </row>
    <row r="2050" ht="15.6" spans="1:2">
      <c r="A2050" s="3" t="str">
        <f>"20200826907"</f>
        <v>20200826907</v>
      </c>
      <c r="B2050" s="3">
        <v>60.5</v>
      </c>
    </row>
    <row r="2051" ht="15.6" spans="1:2">
      <c r="A2051" s="3" t="str">
        <f>"20200826908"</f>
        <v>20200826908</v>
      </c>
      <c r="B2051" s="3">
        <v>45.4</v>
      </c>
    </row>
    <row r="2052" ht="15.6" spans="1:2">
      <c r="A2052" s="3" t="str">
        <f>"20200826909"</f>
        <v>20200826909</v>
      </c>
      <c r="B2052" s="3">
        <v>67.2</v>
      </c>
    </row>
    <row r="2053" ht="15.6" spans="1:2">
      <c r="A2053" s="3" t="str">
        <f>"20200826910"</f>
        <v>20200826910</v>
      </c>
      <c r="B2053" s="3">
        <v>55.3</v>
      </c>
    </row>
    <row r="2054" ht="15.6" spans="1:2">
      <c r="A2054" s="3" t="str">
        <f>"20200826911"</f>
        <v>20200826911</v>
      </c>
      <c r="B2054" s="3" t="s">
        <v>3</v>
      </c>
    </row>
    <row r="2055" ht="15.6" spans="1:2">
      <c r="A2055" s="3" t="str">
        <f>"20200826912"</f>
        <v>20200826912</v>
      </c>
      <c r="B2055" s="3" t="s">
        <v>3</v>
      </c>
    </row>
    <row r="2056" ht="15.6" spans="1:2">
      <c r="A2056" s="3" t="str">
        <f>"20200826913"</f>
        <v>20200826913</v>
      </c>
      <c r="B2056" s="3" t="s">
        <v>3</v>
      </c>
    </row>
    <row r="2057" ht="15.6" spans="1:2">
      <c r="A2057" s="3" t="str">
        <f>"20200826914"</f>
        <v>20200826914</v>
      </c>
      <c r="B2057" s="3">
        <v>50.7</v>
      </c>
    </row>
    <row r="2058" ht="15.6" spans="1:2">
      <c r="A2058" s="3" t="str">
        <f>"20200826915"</f>
        <v>20200826915</v>
      </c>
      <c r="B2058" s="3">
        <v>56.3</v>
      </c>
    </row>
    <row r="2059" ht="15.6" spans="1:2">
      <c r="A2059" s="3" t="str">
        <f>"20200826916"</f>
        <v>20200826916</v>
      </c>
      <c r="B2059" s="3">
        <v>47.6</v>
      </c>
    </row>
    <row r="2060" ht="15.6" spans="1:2">
      <c r="A2060" s="3" t="str">
        <f>"20200826917"</f>
        <v>20200826917</v>
      </c>
      <c r="B2060" s="3">
        <v>53.8</v>
      </c>
    </row>
    <row r="2061" ht="15.6" spans="1:2">
      <c r="A2061" s="3" t="str">
        <f>"20200826918"</f>
        <v>20200826918</v>
      </c>
      <c r="B2061" s="3" t="s">
        <v>3</v>
      </c>
    </row>
    <row r="2062" ht="15.6" spans="1:2">
      <c r="A2062" s="3" t="str">
        <f>"20200826919"</f>
        <v>20200826919</v>
      </c>
      <c r="B2062" s="3" t="s">
        <v>3</v>
      </c>
    </row>
    <row r="2063" ht="15.6" spans="1:2">
      <c r="A2063" s="3" t="str">
        <f>"20200826920"</f>
        <v>20200826920</v>
      </c>
      <c r="B2063" s="3" t="s">
        <v>3</v>
      </c>
    </row>
    <row r="2064" ht="15.6" spans="1:2">
      <c r="A2064" s="3" t="str">
        <f>"20200826921"</f>
        <v>20200826921</v>
      </c>
      <c r="B2064" s="3">
        <v>49.8</v>
      </c>
    </row>
    <row r="2065" ht="15.6" spans="1:2">
      <c r="A2065" s="3" t="str">
        <f>"20200826922"</f>
        <v>20200826922</v>
      </c>
      <c r="B2065" s="3">
        <v>58</v>
      </c>
    </row>
    <row r="2066" ht="15.6" spans="1:2">
      <c r="A2066" s="3" t="str">
        <f>"20200826923"</f>
        <v>20200826923</v>
      </c>
      <c r="B2066" s="3" t="s">
        <v>3</v>
      </c>
    </row>
    <row r="2067" ht="15.6" spans="1:2">
      <c r="A2067" s="3" t="str">
        <f>"20200826924"</f>
        <v>20200826924</v>
      </c>
      <c r="B2067" s="3">
        <v>43</v>
      </c>
    </row>
    <row r="2068" ht="15.6" spans="1:2">
      <c r="A2068" s="3" t="str">
        <f>"20200826925"</f>
        <v>20200826925</v>
      </c>
      <c r="B2068" s="3" t="s">
        <v>3</v>
      </c>
    </row>
    <row r="2069" ht="15.6" spans="1:2">
      <c r="A2069" s="3" t="str">
        <f>"20200826926"</f>
        <v>20200826926</v>
      </c>
      <c r="B2069" s="3">
        <v>55.5</v>
      </c>
    </row>
    <row r="2070" ht="15.6" spans="1:2">
      <c r="A2070" s="3" t="str">
        <f>"20200826927"</f>
        <v>20200826927</v>
      </c>
      <c r="B2070" s="3">
        <v>68.6</v>
      </c>
    </row>
    <row r="2071" ht="15.6" spans="1:2">
      <c r="A2071" s="3" t="str">
        <f>"20200826928"</f>
        <v>20200826928</v>
      </c>
      <c r="B2071" s="3" t="s">
        <v>3</v>
      </c>
    </row>
    <row r="2072" ht="15.6" spans="1:2">
      <c r="A2072" s="3" t="str">
        <f>"20200826929"</f>
        <v>20200826929</v>
      </c>
      <c r="B2072" s="3" t="s">
        <v>3</v>
      </c>
    </row>
    <row r="2073" ht="15.6" spans="1:2">
      <c r="A2073" s="3" t="str">
        <f>"20200826930"</f>
        <v>20200826930</v>
      </c>
      <c r="B2073" s="3">
        <v>69.1</v>
      </c>
    </row>
    <row r="2074" ht="15.6" spans="1:2">
      <c r="A2074" s="3" t="str">
        <f>"20200827001"</f>
        <v>20200827001</v>
      </c>
      <c r="B2074" s="3">
        <v>58.1</v>
      </c>
    </row>
    <row r="2075" ht="15.6" spans="1:2">
      <c r="A2075" s="3" t="str">
        <f>"20200827002"</f>
        <v>20200827002</v>
      </c>
      <c r="B2075" s="3" t="s">
        <v>3</v>
      </c>
    </row>
    <row r="2076" ht="15.6" spans="1:2">
      <c r="A2076" s="3" t="str">
        <f>"20200827003"</f>
        <v>20200827003</v>
      </c>
      <c r="B2076" s="3">
        <v>40.5</v>
      </c>
    </row>
    <row r="2077" ht="15.6" spans="1:2">
      <c r="A2077" s="3" t="str">
        <f>"20200827004"</f>
        <v>20200827004</v>
      </c>
      <c r="B2077" s="3" t="s">
        <v>3</v>
      </c>
    </row>
    <row r="2078" ht="15.6" spans="1:2">
      <c r="A2078" s="3" t="str">
        <f>"20200827005"</f>
        <v>20200827005</v>
      </c>
      <c r="B2078" s="3" t="s">
        <v>3</v>
      </c>
    </row>
    <row r="2079" ht="15.6" spans="1:2">
      <c r="A2079" s="3" t="str">
        <f>"20200827006"</f>
        <v>20200827006</v>
      </c>
      <c r="B2079" s="3">
        <v>52</v>
      </c>
    </row>
    <row r="2080" ht="15.6" spans="1:2">
      <c r="A2080" s="3" t="str">
        <f>"20200827007"</f>
        <v>20200827007</v>
      </c>
      <c r="B2080" s="3">
        <v>68.7</v>
      </c>
    </row>
    <row r="2081" ht="15.6" spans="1:2">
      <c r="A2081" s="3" t="str">
        <f>"20200827008"</f>
        <v>20200827008</v>
      </c>
      <c r="B2081" s="3" t="s">
        <v>3</v>
      </c>
    </row>
    <row r="2082" ht="15.6" spans="1:2">
      <c r="A2082" s="3" t="str">
        <f>"20200827009"</f>
        <v>20200827009</v>
      </c>
      <c r="B2082" s="3" t="s">
        <v>3</v>
      </c>
    </row>
    <row r="2083" ht="15.6" spans="1:2">
      <c r="A2083" s="3" t="str">
        <f>"20200827010"</f>
        <v>20200827010</v>
      </c>
      <c r="B2083" s="3">
        <v>43.3</v>
      </c>
    </row>
    <row r="2084" ht="15.6" spans="1:2">
      <c r="A2084" s="3" t="str">
        <f>"20200827011"</f>
        <v>20200827011</v>
      </c>
      <c r="B2084" s="3" t="s">
        <v>3</v>
      </c>
    </row>
    <row r="2085" ht="15.6" spans="1:2">
      <c r="A2085" s="3" t="str">
        <f>"20200827012"</f>
        <v>20200827012</v>
      </c>
      <c r="B2085" s="3" t="s">
        <v>3</v>
      </c>
    </row>
    <row r="2086" ht="15.6" spans="1:2">
      <c r="A2086" s="3" t="str">
        <f>"20200827013"</f>
        <v>20200827013</v>
      </c>
      <c r="B2086" s="3" t="s">
        <v>3</v>
      </c>
    </row>
    <row r="2087" ht="15.6" spans="1:2">
      <c r="A2087" s="3" t="str">
        <f>"20200827014"</f>
        <v>20200827014</v>
      </c>
      <c r="B2087" s="3" t="s">
        <v>3</v>
      </c>
    </row>
    <row r="2088" ht="15.6" spans="1:2">
      <c r="A2088" s="3" t="str">
        <f>"20200827015"</f>
        <v>20200827015</v>
      </c>
      <c r="B2088" s="3">
        <v>45.5</v>
      </c>
    </row>
    <row r="2089" ht="15.6" spans="1:2">
      <c r="A2089" s="3" t="str">
        <f>"20200827016"</f>
        <v>20200827016</v>
      </c>
      <c r="B2089" s="3">
        <v>62.4</v>
      </c>
    </row>
    <row r="2090" ht="15.6" spans="1:2">
      <c r="A2090" s="3" t="str">
        <f>"20200827017"</f>
        <v>20200827017</v>
      </c>
      <c r="B2090" s="3">
        <v>54.7</v>
      </c>
    </row>
    <row r="2091" ht="15.6" spans="1:2">
      <c r="A2091" s="3" t="str">
        <f>"20200827018"</f>
        <v>20200827018</v>
      </c>
      <c r="B2091" s="3">
        <v>47.5</v>
      </c>
    </row>
    <row r="2092" ht="15.6" spans="1:2">
      <c r="A2092" s="3" t="str">
        <f>"20200827019"</f>
        <v>20200827019</v>
      </c>
      <c r="B2092" s="3">
        <v>67</v>
      </c>
    </row>
    <row r="2093" ht="15.6" spans="1:2">
      <c r="A2093" s="3" t="str">
        <f>"20200827020"</f>
        <v>20200827020</v>
      </c>
      <c r="B2093" s="3" t="s">
        <v>3</v>
      </c>
    </row>
    <row r="2094" ht="15.6" spans="1:2">
      <c r="A2094" s="3" t="str">
        <f>"20200827021"</f>
        <v>20200827021</v>
      </c>
      <c r="B2094" s="3" t="s">
        <v>3</v>
      </c>
    </row>
    <row r="2095" ht="15.6" spans="1:2">
      <c r="A2095" s="3" t="str">
        <f>"20200827022"</f>
        <v>20200827022</v>
      </c>
      <c r="B2095" s="3" t="s">
        <v>3</v>
      </c>
    </row>
    <row r="2096" ht="15.6" spans="1:2">
      <c r="A2096" s="3" t="str">
        <f>"20200827023"</f>
        <v>20200827023</v>
      </c>
      <c r="B2096" s="3" t="s">
        <v>3</v>
      </c>
    </row>
    <row r="2097" ht="15.6" spans="1:2">
      <c r="A2097" s="3" t="str">
        <f>"20200827024"</f>
        <v>20200827024</v>
      </c>
      <c r="B2097" s="3">
        <v>62.8</v>
      </c>
    </row>
    <row r="2098" ht="15.6" spans="1:2">
      <c r="A2098" s="3" t="str">
        <f>"20200827025"</f>
        <v>20200827025</v>
      </c>
      <c r="B2098" s="3" t="s">
        <v>3</v>
      </c>
    </row>
    <row r="2099" ht="15.6" spans="1:2">
      <c r="A2099" s="3" t="str">
        <f>"20200827026"</f>
        <v>20200827026</v>
      </c>
      <c r="B2099" s="3" t="s">
        <v>3</v>
      </c>
    </row>
    <row r="2100" ht="15.6" spans="1:2">
      <c r="A2100" s="3" t="str">
        <f>"20200827027"</f>
        <v>20200827027</v>
      </c>
      <c r="B2100" s="3">
        <v>71.3</v>
      </c>
    </row>
    <row r="2101" ht="15.6" spans="1:2">
      <c r="A2101" s="3" t="str">
        <f>"20200827028"</f>
        <v>20200827028</v>
      </c>
      <c r="B2101" s="3" t="s">
        <v>3</v>
      </c>
    </row>
    <row r="2102" ht="15.6" spans="1:2">
      <c r="A2102" s="3" t="str">
        <f>"20200827029"</f>
        <v>20200827029</v>
      </c>
      <c r="B2102" s="3">
        <v>64.8</v>
      </c>
    </row>
    <row r="2103" ht="15.6" spans="1:2">
      <c r="A2103" s="3" t="str">
        <f>"20200827030"</f>
        <v>20200827030</v>
      </c>
      <c r="B2103" s="3" t="s">
        <v>3</v>
      </c>
    </row>
    <row r="2104" ht="15.6" spans="1:2">
      <c r="A2104" s="3" t="str">
        <f>"20200827101"</f>
        <v>20200827101</v>
      </c>
      <c r="B2104" s="3">
        <v>53.4</v>
      </c>
    </row>
    <row r="2105" ht="15.6" spans="1:2">
      <c r="A2105" s="3" t="str">
        <f>"20200827102"</f>
        <v>20200827102</v>
      </c>
      <c r="B2105" s="3">
        <v>54.9</v>
      </c>
    </row>
    <row r="2106" ht="15.6" spans="1:2">
      <c r="A2106" s="3" t="str">
        <f>"20200827103"</f>
        <v>20200827103</v>
      </c>
      <c r="B2106" s="3" t="s">
        <v>3</v>
      </c>
    </row>
    <row r="2107" ht="15.6" spans="1:2">
      <c r="A2107" s="3" t="str">
        <f>"20200827104"</f>
        <v>20200827104</v>
      </c>
      <c r="B2107" s="3">
        <v>61.9</v>
      </c>
    </row>
    <row r="2108" ht="15.6" spans="1:2">
      <c r="A2108" s="3" t="str">
        <f>"20200827105"</f>
        <v>20200827105</v>
      </c>
      <c r="B2108" s="3" t="s">
        <v>3</v>
      </c>
    </row>
    <row r="2109" ht="15.6" spans="1:2">
      <c r="A2109" s="3" t="str">
        <f>"20200827106"</f>
        <v>20200827106</v>
      </c>
      <c r="B2109" s="3" t="s">
        <v>3</v>
      </c>
    </row>
    <row r="2110" ht="15.6" spans="1:2">
      <c r="A2110" s="3" t="str">
        <f>"20200827107"</f>
        <v>20200827107</v>
      </c>
      <c r="B2110" s="3">
        <v>51.3</v>
      </c>
    </row>
    <row r="2111" ht="15.6" spans="1:2">
      <c r="A2111" s="3" t="str">
        <f>"20200827108"</f>
        <v>20200827108</v>
      </c>
      <c r="B2111" s="3" t="s">
        <v>3</v>
      </c>
    </row>
    <row r="2112" ht="15.6" spans="1:2">
      <c r="A2112" s="3" t="str">
        <f>"20200827109"</f>
        <v>20200827109</v>
      </c>
      <c r="B2112" s="3" t="s">
        <v>3</v>
      </c>
    </row>
    <row r="2113" ht="15.6" spans="1:2">
      <c r="A2113" s="3" t="str">
        <f>"20200827110"</f>
        <v>20200827110</v>
      </c>
      <c r="B2113" s="3">
        <v>63.3</v>
      </c>
    </row>
    <row r="2114" ht="15.6" spans="1:2">
      <c r="A2114" s="3" t="str">
        <f>"20200827111"</f>
        <v>20200827111</v>
      </c>
      <c r="B2114" s="3">
        <v>58.3</v>
      </c>
    </row>
    <row r="2115" ht="15.6" spans="1:2">
      <c r="A2115" s="3" t="str">
        <f>"20200827112"</f>
        <v>20200827112</v>
      </c>
      <c r="B2115" s="3">
        <v>69.8</v>
      </c>
    </row>
    <row r="2116" ht="15.6" spans="1:2">
      <c r="A2116" s="3" t="str">
        <f>"20200827113"</f>
        <v>20200827113</v>
      </c>
      <c r="B2116" s="3">
        <v>47</v>
      </c>
    </row>
    <row r="2117" ht="15.6" spans="1:2">
      <c r="A2117" s="3" t="str">
        <f>"20200827114"</f>
        <v>20200827114</v>
      </c>
      <c r="B2117" s="3">
        <v>46.8</v>
      </c>
    </row>
    <row r="2118" ht="15.6" spans="1:2">
      <c r="A2118" s="3" t="str">
        <f>"20200827115"</f>
        <v>20200827115</v>
      </c>
      <c r="B2118" s="3" t="s">
        <v>3</v>
      </c>
    </row>
    <row r="2119" ht="15.6" spans="1:2">
      <c r="A2119" s="3" t="str">
        <f>"20200827116"</f>
        <v>20200827116</v>
      </c>
      <c r="B2119" s="3" t="s">
        <v>3</v>
      </c>
    </row>
    <row r="2120" ht="15.6" spans="1:2">
      <c r="A2120" s="3" t="str">
        <f>"20200827117"</f>
        <v>20200827117</v>
      </c>
      <c r="B2120" s="3">
        <v>55.3</v>
      </c>
    </row>
    <row r="2121" ht="15.6" spans="1:2">
      <c r="A2121" s="3" t="str">
        <f>"20200827118"</f>
        <v>20200827118</v>
      </c>
      <c r="B2121" s="3" t="s">
        <v>3</v>
      </c>
    </row>
    <row r="2122" ht="15.6" spans="1:2">
      <c r="A2122" s="3" t="str">
        <f>"20200827119"</f>
        <v>20200827119</v>
      </c>
      <c r="B2122" s="3" t="s">
        <v>3</v>
      </c>
    </row>
    <row r="2123" ht="15.6" spans="1:2">
      <c r="A2123" s="3" t="str">
        <f>"20200827120"</f>
        <v>20200827120</v>
      </c>
      <c r="B2123" s="3">
        <v>50.7</v>
      </c>
    </row>
    <row r="2124" ht="15.6" spans="1:2">
      <c r="A2124" s="3" t="str">
        <f>"20200827121"</f>
        <v>20200827121</v>
      </c>
      <c r="B2124" s="3" t="s">
        <v>3</v>
      </c>
    </row>
    <row r="2125" ht="15.6" spans="1:2">
      <c r="A2125" s="3" t="str">
        <f>"20200827122"</f>
        <v>20200827122</v>
      </c>
      <c r="B2125" s="3">
        <v>66.4</v>
      </c>
    </row>
    <row r="2126" ht="15.6" spans="1:2">
      <c r="A2126" s="3" t="str">
        <f>"20200827123"</f>
        <v>20200827123</v>
      </c>
      <c r="B2126" s="3" t="s">
        <v>3</v>
      </c>
    </row>
    <row r="2127" ht="15.6" spans="1:2">
      <c r="A2127" s="3" t="str">
        <f>"20200827124"</f>
        <v>20200827124</v>
      </c>
      <c r="B2127" s="3" t="s">
        <v>3</v>
      </c>
    </row>
    <row r="2128" ht="15.6" spans="1:2">
      <c r="A2128" s="3" t="str">
        <f>"20200827125"</f>
        <v>20200827125</v>
      </c>
      <c r="B2128" s="3" t="s">
        <v>3</v>
      </c>
    </row>
    <row r="2129" ht="15.6" spans="1:2">
      <c r="A2129" s="3" t="str">
        <f>"20200827126"</f>
        <v>20200827126</v>
      </c>
      <c r="B2129" s="3">
        <v>66.5</v>
      </c>
    </row>
    <row r="2130" ht="15.6" spans="1:2">
      <c r="A2130" s="3" t="str">
        <f>"20200827127"</f>
        <v>20200827127</v>
      </c>
      <c r="B2130" s="3">
        <v>68.5</v>
      </c>
    </row>
    <row r="2131" ht="15.6" spans="1:2">
      <c r="A2131" s="3" t="str">
        <f>"20200827128"</f>
        <v>20200827128</v>
      </c>
      <c r="B2131" s="3" t="s">
        <v>3</v>
      </c>
    </row>
    <row r="2132" ht="15.6" spans="1:2">
      <c r="A2132" s="3" t="str">
        <f>"20200827129"</f>
        <v>20200827129</v>
      </c>
      <c r="B2132" s="3" t="s">
        <v>3</v>
      </c>
    </row>
    <row r="2133" ht="15.6" spans="1:2">
      <c r="A2133" s="3" t="str">
        <f>"20200827130"</f>
        <v>20200827130</v>
      </c>
      <c r="B2133" s="3">
        <v>56.2</v>
      </c>
    </row>
    <row r="2134" ht="15.6" spans="1:2">
      <c r="A2134" s="3" t="str">
        <f>"20200827201"</f>
        <v>20200827201</v>
      </c>
      <c r="B2134" s="3">
        <v>53.4</v>
      </c>
    </row>
    <row r="2135" ht="15.6" spans="1:2">
      <c r="A2135" s="3" t="str">
        <f>"20200827202"</f>
        <v>20200827202</v>
      </c>
      <c r="B2135" s="3" t="s">
        <v>3</v>
      </c>
    </row>
    <row r="2136" ht="15.6" spans="1:2">
      <c r="A2136" s="3" t="str">
        <f>"20200827203"</f>
        <v>20200827203</v>
      </c>
      <c r="B2136" s="3">
        <v>55.1</v>
      </c>
    </row>
    <row r="2137" ht="15.6" spans="1:2">
      <c r="A2137" s="3" t="str">
        <f>"20200827204"</f>
        <v>20200827204</v>
      </c>
      <c r="B2137" s="3" t="s">
        <v>3</v>
      </c>
    </row>
    <row r="2138" ht="15.6" spans="1:2">
      <c r="A2138" s="3" t="str">
        <f>"20200827205"</f>
        <v>20200827205</v>
      </c>
      <c r="B2138" s="3">
        <v>64.2</v>
      </c>
    </row>
    <row r="2139" ht="15.6" spans="1:2">
      <c r="A2139" s="3" t="str">
        <f>"20200827206"</f>
        <v>20200827206</v>
      </c>
      <c r="B2139" s="3" t="s">
        <v>3</v>
      </c>
    </row>
    <row r="2140" ht="15.6" spans="1:2">
      <c r="A2140" s="3" t="str">
        <f>"20200827207"</f>
        <v>20200827207</v>
      </c>
      <c r="B2140" s="3" t="s">
        <v>3</v>
      </c>
    </row>
    <row r="2141" ht="15.6" spans="1:2">
      <c r="A2141" s="3" t="str">
        <f>"20200827208"</f>
        <v>20200827208</v>
      </c>
      <c r="B2141" s="3">
        <v>52.6</v>
      </c>
    </row>
    <row r="2142" ht="15.6" spans="1:2">
      <c r="A2142" s="3" t="str">
        <f>"20200827209"</f>
        <v>20200827209</v>
      </c>
      <c r="B2142" s="3">
        <v>54.1</v>
      </c>
    </row>
    <row r="2143" ht="15.6" spans="1:2">
      <c r="A2143" s="3" t="str">
        <f>"20200827210"</f>
        <v>20200827210</v>
      </c>
      <c r="B2143" s="3">
        <v>52.8</v>
      </c>
    </row>
    <row r="2144" ht="15.6" spans="1:2">
      <c r="A2144" s="3" t="str">
        <f>"20200827211"</f>
        <v>20200827211</v>
      </c>
      <c r="B2144" s="3">
        <v>49.4</v>
      </c>
    </row>
    <row r="2145" ht="15.6" spans="1:2">
      <c r="A2145" s="3" t="str">
        <f>"20200827212"</f>
        <v>20200827212</v>
      </c>
      <c r="B2145" s="3" t="s">
        <v>3</v>
      </c>
    </row>
    <row r="2146" ht="15.6" spans="1:2">
      <c r="A2146" s="3" t="str">
        <f>"20200827213"</f>
        <v>20200827213</v>
      </c>
      <c r="B2146" s="3">
        <v>51</v>
      </c>
    </row>
    <row r="2147" ht="15.6" spans="1:2">
      <c r="A2147" s="3" t="str">
        <f>"20200827214"</f>
        <v>20200827214</v>
      </c>
      <c r="B2147" s="3" t="s">
        <v>3</v>
      </c>
    </row>
    <row r="2148" ht="15.6" spans="1:2">
      <c r="A2148" s="3" t="str">
        <f>"20200827215"</f>
        <v>20200827215</v>
      </c>
      <c r="B2148" s="3">
        <v>36</v>
      </c>
    </row>
    <row r="2149" ht="15.6" spans="1:2">
      <c r="A2149" s="3" t="str">
        <f>"20200827216"</f>
        <v>20200827216</v>
      </c>
      <c r="B2149" s="3">
        <v>64</v>
      </c>
    </row>
    <row r="2150" ht="15.6" spans="1:2">
      <c r="A2150" s="3" t="str">
        <f>"20200827217"</f>
        <v>20200827217</v>
      </c>
      <c r="B2150" s="3">
        <v>58.3</v>
      </c>
    </row>
    <row r="2151" ht="15.6" spans="1:2">
      <c r="A2151" s="3" t="str">
        <f>"20200827218"</f>
        <v>20200827218</v>
      </c>
      <c r="B2151" s="3">
        <v>49.3</v>
      </c>
    </row>
    <row r="2152" ht="15.6" spans="1:2">
      <c r="A2152" s="3" t="str">
        <f>"20200827219"</f>
        <v>20200827219</v>
      </c>
      <c r="B2152" s="3">
        <v>53.1</v>
      </c>
    </row>
    <row r="2153" ht="15.6" spans="1:2">
      <c r="A2153" s="3" t="str">
        <f>"20200827220"</f>
        <v>20200827220</v>
      </c>
      <c r="B2153" s="3" t="s">
        <v>3</v>
      </c>
    </row>
    <row r="2154" ht="15.6" spans="1:2">
      <c r="A2154" s="3" t="str">
        <f>"20200827221"</f>
        <v>20200827221</v>
      </c>
      <c r="B2154" s="3" t="s">
        <v>3</v>
      </c>
    </row>
    <row r="2155" ht="15.6" spans="1:2">
      <c r="A2155" s="3" t="str">
        <f>"20200827222"</f>
        <v>20200827222</v>
      </c>
      <c r="B2155" s="3" t="s">
        <v>3</v>
      </c>
    </row>
    <row r="2156" ht="15.6" spans="1:2">
      <c r="A2156" s="3" t="str">
        <f>"20200827223"</f>
        <v>20200827223</v>
      </c>
      <c r="B2156" s="3" t="s">
        <v>3</v>
      </c>
    </row>
    <row r="2157" ht="15.6" spans="1:2">
      <c r="A2157" s="3" t="str">
        <f>"20200827224"</f>
        <v>20200827224</v>
      </c>
      <c r="B2157" s="3">
        <v>49</v>
      </c>
    </row>
    <row r="2158" ht="15.6" spans="1:2">
      <c r="A2158" s="3" t="str">
        <f>"20200827225"</f>
        <v>20200827225</v>
      </c>
      <c r="B2158" s="3" t="s">
        <v>3</v>
      </c>
    </row>
    <row r="2159" ht="15.6" spans="1:2">
      <c r="A2159" s="3" t="str">
        <f>"20200827226"</f>
        <v>20200827226</v>
      </c>
      <c r="B2159" s="3" t="s">
        <v>3</v>
      </c>
    </row>
    <row r="2160" ht="15.6" spans="1:2">
      <c r="A2160" s="3" t="str">
        <f>"20200827227"</f>
        <v>20200827227</v>
      </c>
      <c r="B2160" s="3" t="s">
        <v>3</v>
      </c>
    </row>
    <row r="2161" ht="15.6" spans="1:2">
      <c r="A2161" s="3" t="str">
        <f>"20200827228"</f>
        <v>20200827228</v>
      </c>
      <c r="B2161" s="3">
        <v>54.6</v>
      </c>
    </row>
    <row r="2162" ht="15.6" spans="1:2">
      <c r="A2162" s="3" t="str">
        <f>"20200827229"</f>
        <v>20200827229</v>
      </c>
      <c r="B2162" s="3" t="s">
        <v>3</v>
      </c>
    </row>
    <row r="2163" ht="15.6" spans="1:2">
      <c r="A2163" s="3" t="str">
        <f>"20200827230"</f>
        <v>20200827230</v>
      </c>
      <c r="B2163" s="3">
        <v>38.3</v>
      </c>
    </row>
    <row r="2164" ht="15.6" spans="1:2">
      <c r="A2164" s="3" t="str">
        <f>"20200827301"</f>
        <v>20200827301</v>
      </c>
      <c r="B2164" s="3" t="s">
        <v>3</v>
      </c>
    </row>
    <row r="2165" ht="15.6" spans="1:2">
      <c r="A2165" s="3" t="str">
        <f>"20200827302"</f>
        <v>20200827302</v>
      </c>
      <c r="B2165" s="3" t="s">
        <v>3</v>
      </c>
    </row>
    <row r="2166" ht="15.6" spans="1:2">
      <c r="A2166" s="3" t="str">
        <f>"20200827303"</f>
        <v>20200827303</v>
      </c>
      <c r="B2166" s="3" t="s">
        <v>3</v>
      </c>
    </row>
    <row r="2167" ht="15.6" spans="1:2">
      <c r="A2167" s="3" t="str">
        <f>"20200827304"</f>
        <v>20200827304</v>
      </c>
      <c r="B2167" s="3">
        <v>57.1</v>
      </c>
    </row>
    <row r="2168" ht="15.6" spans="1:2">
      <c r="A2168" s="3" t="str">
        <f>"20200827305"</f>
        <v>20200827305</v>
      </c>
      <c r="B2168" s="3">
        <v>44.8</v>
      </c>
    </row>
    <row r="2169" ht="15.6" spans="1:2">
      <c r="A2169" s="3" t="str">
        <f>"20200827306"</f>
        <v>20200827306</v>
      </c>
      <c r="B2169" s="3">
        <v>57.9</v>
      </c>
    </row>
    <row r="2170" ht="15.6" spans="1:2">
      <c r="A2170" s="3" t="str">
        <f>"20200827307"</f>
        <v>20200827307</v>
      </c>
      <c r="B2170" s="3" t="s">
        <v>3</v>
      </c>
    </row>
    <row r="2171" ht="15.6" spans="1:2">
      <c r="A2171" s="3" t="str">
        <f>"20200827308"</f>
        <v>20200827308</v>
      </c>
      <c r="B2171" s="3">
        <v>50.8</v>
      </c>
    </row>
    <row r="2172" ht="15.6" spans="1:2">
      <c r="A2172" s="3" t="str">
        <f>"20200827309"</f>
        <v>20200827309</v>
      </c>
      <c r="B2172" s="3" t="s">
        <v>3</v>
      </c>
    </row>
    <row r="2173" ht="15.6" spans="1:2">
      <c r="A2173" s="3" t="str">
        <f>"20200827310"</f>
        <v>20200827310</v>
      </c>
      <c r="B2173" s="3">
        <v>62.1</v>
      </c>
    </row>
    <row r="2174" ht="15.6" spans="1:2">
      <c r="A2174" s="3" t="str">
        <f>"20200827311"</f>
        <v>20200827311</v>
      </c>
      <c r="B2174" s="3" t="s">
        <v>3</v>
      </c>
    </row>
    <row r="2175" ht="15.6" spans="1:2">
      <c r="A2175" s="3" t="str">
        <f>"20200827312"</f>
        <v>20200827312</v>
      </c>
      <c r="B2175" s="3">
        <v>66.5</v>
      </c>
    </row>
    <row r="2176" ht="15.6" spans="1:2">
      <c r="A2176" s="3" t="str">
        <f>"20200827313"</f>
        <v>20200827313</v>
      </c>
      <c r="B2176" s="3" t="s">
        <v>3</v>
      </c>
    </row>
    <row r="2177" ht="15.6" spans="1:2">
      <c r="A2177" s="3" t="str">
        <f>"20200827314"</f>
        <v>20200827314</v>
      </c>
      <c r="B2177" s="3">
        <v>55.6</v>
      </c>
    </row>
    <row r="2178" ht="15.6" spans="1:2">
      <c r="A2178" s="3" t="str">
        <f>"20200827315"</f>
        <v>20200827315</v>
      </c>
      <c r="B2178" s="3">
        <v>40.5</v>
      </c>
    </row>
    <row r="2179" ht="15.6" spans="1:2">
      <c r="A2179" s="3" t="str">
        <f>"20200827316"</f>
        <v>20200827316</v>
      </c>
      <c r="B2179" s="3">
        <v>49.8</v>
      </c>
    </row>
    <row r="2180" ht="15.6" spans="1:2">
      <c r="A2180" s="3" t="str">
        <f>"20200827317"</f>
        <v>20200827317</v>
      </c>
      <c r="B2180" s="3">
        <v>59.6</v>
      </c>
    </row>
    <row r="2181" ht="15.6" spans="1:2">
      <c r="A2181" s="3" t="str">
        <f>"20200827318"</f>
        <v>20200827318</v>
      </c>
      <c r="B2181" s="3">
        <v>47.9</v>
      </c>
    </row>
    <row r="2182" ht="15.6" spans="1:2">
      <c r="A2182" s="3" t="str">
        <f>"20200827319"</f>
        <v>20200827319</v>
      </c>
      <c r="B2182" s="3">
        <v>51.4</v>
      </c>
    </row>
    <row r="2183" ht="15.6" spans="1:2">
      <c r="A2183" s="3" t="str">
        <f>"20200827320"</f>
        <v>20200827320</v>
      </c>
      <c r="B2183" s="3">
        <v>47</v>
      </c>
    </row>
    <row r="2184" ht="15.6" spans="1:2">
      <c r="A2184" s="3" t="str">
        <f>"20200827321"</f>
        <v>20200827321</v>
      </c>
      <c r="B2184" s="3" t="s">
        <v>3</v>
      </c>
    </row>
    <row r="2185" ht="15.6" spans="1:2">
      <c r="A2185" s="3" t="str">
        <f>"20200827322"</f>
        <v>20200827322</v>
      </c>
      <c r="B2185" s="3">
        <v>44</v>
      </c>
    </row>
    <row r="2186" ht="15.6" spans="1:2">
      <c r="A2186" s="3" t="str">
        <f>"20200827323"</f>
        <v>20200827323</v>
      </c>
      <c r="B2186" s="3" t="s">
        <v>3</v>
      </c>
    </row>
    <row r="2187" ht="15.6" spans="1:2">
      <c r="A2187" s="3" t="str">
        <f>"20200827324"</f>
        <v>20200827324</v>
      </c>
      <c r="B2187" s="3">
        <v>47.7</v>
      </c>
    </row>
    <row r="2188" ht="15.6" spans="1:2">
      <c r="A2188" s="3" t="str">
        <f>"20200827325"</f>
        <v>20200827325</v>
      </c>
      <c r="B2188" s="3">
        <v>59.8</v>
      </c>
    </row>
    <row r="2189" ht="15.6" spans="1:2">
      <c r="A2189" s="3" t="str">
        <f>"20200827326"</f>
        <v>20200827326</v>
      </c>
      <c r="B2189" s="3">
        <v>45.4</v>
      </c>
    </row>
    <row r="2190" ht="15.6" spans="1:2">
      <c r="A2190" s="3" t="str">
        <f>"20200827327"</f>
        <v>20200827327</v>
      </c>
      <c r="B2190" s="3" t="s">
        <v>3</v>
      </c>
    </row>
    <row r="2191" ht="15.6" spans="1:2">
      <c r="A2191" s="3" t="str">
        <f>"20200827328"</f>
        <v>20200827328</v>
      </c>
      <c r="B2191" s="3">
        <v>55.5</v>
      </c>
    </row>
    <row r="2192" ht="15.6" spans="1:2">
      <c r="A2192" s="3" t="str">
        <f>"20200827329"</f>
        <v>20200827329</v>
      </c>
      <c r="B2192" s="3">
        <v>51.7</v>
      </c>
    </row>
    <row r="2193" ht="15.6" spans="1:2">
      <c r="A2193" s="3" t="str">
        <f>"20200827330"</f>
        <v>20200827330</v>
      </c>
      <c r="B2193" s="3">
        <v>48.2</v>
      </c>
    </row>
    <row r="2194" ht="15.6" spans="1:2">
      <c r="A2194" s="3" t="str">
        <f>"20200827401"</f>
        <v>20200827401</v>
      </c>
      <c r="B2194" s="3">
        <v>68.6</v>
      </c>
    </row>
    <row r="2195" ht="15.6" spans="1:2">
      <c r="A2195" s="3" t="str">
        <f>"20200827402"</f>
        <v>20200827402</v>
      </c>
      <c r="B2195" s="3" t="s">
        <v>3</v>
      </c>
    </row>
    <row r="2196" ht="15.6" spans="1:2">
      <c r="A2196" s="3" t="str">
        <f>"20200827403"</f>
        <v>20200827403</v>
      </c>
      <c r="B2196" s="3" t="s">
        <v>3</v>
      </c>
    </row>
    <row r="2197" ht="15.6" spans="1:2">
      <c r="A2197" s="3" t="str">
        <f>"20200827404"</f>
        <v>20200827404</v>
      </c>
      <c r="B2197" s="3" t="s">
        <v>3</v>
      </c>
    </row>
    <row r="2198" ht="15.6" spans="1:2">
      <c r="A2198" s="3" t="str">
        <f>"20200827405"</f>
        <v>20200827405</v>
      </c>
      <c r="B2198" s="3">
        <v>48.3</v>
      </c>
    </row>
    <row r="2199" ht="15.6" spans="1:2">
      <c r="A2199" s="3" t="str">
        <f>"20200827406"</f>
        <v>20200827406</v>
      </c>
      <c r="B2199" s="3" t="s">
        <v>3</v>
      </c>
    </row>
    <row r="2200" ht="15.6" spans="1:2">
      <c r="A2200" s="3" t="str">
        <f>"20200827407"</f>
        <v>20200827407</v>
      </c>
      <c r="B2200" s="3" t="s">
        <v>3</v>
      </c>
    </row>
    <row r="2201" ht="15.6" spans="1:2">
      <c r="A2201" s="3" t="str">
        <f>"20200827408"</f>
        <v>20200827408</v>
      </c>
      <c r="B2201" s="3" t="s">
        <v>3</v>
      </c>
    </row>
    <row r="2202" ht="15.6" spans="1:2">
      <c r="A2202" s="3" t="str">
        <f>"20200827409"</f>
        <v>20200827409</v>
      </c>
      <c r="B2202" s="3">
        <v>54.2</v>
      </c>
    </row>
    <row r="2203" ht="15.6" spans="1:2">
      <c r="A2203" s="3" t="str">
        <f>"20200827410"</f>
        <v>20200827410</v>
      </c>
      <c r="B2203" s="3" t="s">
        <v>3</v>
      </c>
    </row>
    <row r="2204" ht="15.6" spans="1:2">
      <c r="A2204" s="3" t="str">
        <f>"20200827411"</f>
        <v>20200827411</v>
      </c>
      <c r="B2204" s="3">
        <v>41.1</v>
      </c>
    </row>
    <row r="2205" ht="15.6" spans="1:2">
      <c r="A2205" s="3" t="str">
        <f>"20200827412"</f>
        <v>20200827412</v>
      </c>
      <c r="B2205" s="3">
        <v>52.5</v>
      </c>
    </row>
    <row r="2206" ht="15.6" spans="1:2">
      <c r="A2206" s="3" t="str">
        <f>"20200827413"</f>
        <v>20200827413</v>
      </c>
      <c r="B2206" s="3" t="s">
        <v>3</v>
      </c>
    </row>
    <row r="2207" ht="15.6" spans="1:2">
      <c r="A2207" s="3" t="str">
        <f>"20200827414"</f>
        <v>20200827414</v>
      </c>
      <c r="B2207" s="3">
        <v>65.6</v>
      </c>
    </row>
    <row r="2208" ht="15.6" spans="1:2">
      <c r="A2208" s="3" t="str">
        <f>"20200827415"</f>
        <v>20200827415</v>
      </c>
      <c r="B2208" s="3" t="s">
        <v>3</v>
      </c>
    </row>
    <row r="2209" ht="15.6" spans="1:2">
      <c r="A2209" s="3" t="str">
        <f>"20200827416"</f>
        <v>20200827416</v>
      </c>
      <c r="B2209" s="3" t="s">
        <v>3</v>
      </c>
    </row>
    <row r="2210" ht="15.6" spans="1:2">
      <c r="A2210" s="3" t="str">
        <f>"20200827417"</f>
        <v>20200827417</v>
      </c>
      <c r="B2210" s="3">
        <v>58.4</v>
      </c>
    </row>
    <row r="2211" ht="15.6" spans="1:2">
      <c r="A2211" s="3" t="str">
        <f>"20200827418"</f>
        <v>20200827418</v>
      </c>
      <c r="B2211" s="3" t="s">
        <v>3</v>
      </c>
    </row>
    <row r="2212" ht="15.6" spans="1:2">
      <c r="A2212" s="3" t="str">
        <f>"20200827419"</f>
        <v>20200827419</v>
      </c>
      <c r="B2212" s="3">
        <v>55.9</v>
      </c>
    </row>
    <row r="2213" ht="15.6" spans="1:2">
      <c r="A2213" s="3" t="str">
        <f>"20200827420"</f>
        <v>20200827420</v>
      </c>
      <c r="B2213" s="3" t="s">
        <v>3</v>
      </c>
    </row>
    <row r="2214" ht="15.6" spans="1:2">
      <c r="A2214" s="3" t="str">
        <f>"20200827421"</f>
        <v>20200827421</v>
      </c>
      <c r="B2214" s="3" t="s">
        <v>3</v>
      </c>
    </row>
    <row r="2215" ht="15.6" spans="1:2">
      <c r="A2215" s="3" t="str">
        <f>"20200827422"</f>
        <v>20200827422</v>
      </c>
      <c r="B2215" s="3">
        <v>61.1</v>
      </c>
    </row>
    <row r="2216" ht="15.6" spans="1:2">
      <c r="A2216" s="3" t="str">
        <f>"20200827423"</f>
        <v>20200827423</v>
      </c>
      <c r="B2216" s="3" t="s">
        <v>3</v>
      </c>
    </row>
    <row r="2217" ht="15.6" spans="1:2">
      <c r="A2217" s="3" t="str">
        <f>"20200827424"</f>
        <v>20200827424</v>
      </c>
      <c r="B2217" s="3">
        <v>72</v>
      </c>
    </row>
    <row r="2218" ht="15.6" spans="1:2">
      <c r="A2218" s="3" t="str">
        <f>"20200827425"</f>
        <v>20200827425</v>
      </c>
      <c r="B2218" s="3">
        <v>72.8</v>
      </c>
    </row>
    <row r="2219" ht="15.6" spans="1:2">
      <c r="A2219" s="3" t="str">
        <f>"20200827426"</f>
        <v>20200827426</v>
      </c>
      <c r="B2219" s="3" t="s">
        <v>3</v>
      </c>
    </row>
    <row r="2220" ht="15.6" spans="1:2">
      <c r="A2220" s="3" t="str">
        <f>"20200827427"</f>
        <v>20200827427</v>
      </c>
      <c r="B2220" s="3" t="s">
        <v>3</v>
      </c>
    </row>
    <row r="2221" ht="15.6" spans="1:2">
      <c r="A2221" s="3" t="str">
        <f>"20200827428"</f>
        <v>20200827428</v>
      </c>
      <c r="B2221" s="3" t="s">
        <v>3</v>
      </c>
    </row>
    <row r="2222" ht="15.6" spans="1:2">
      <c r="A2222" s="3" t="str">
        <f>"20200827429"</f>
        <v>20200827429</v>
      </c>
      <c r="B2222" s="3">
        <v>51.8</v>
      </c>
    </row>
    <row r="2223" ht="15.6" spans="1:2">
      <c r="A2223" s="3" t="str">
        <f>"20200827430"</f>
        <v>20200827430</v>
      </c>
      <c r="B2223" s="3">
        <v>42.7</v>
      </c>
    </row>
    <row r="2224" ht="15.6" spans="1:2">
      <c r="A2224" s="3" t="str">
        <f>"20200827501"</f>
        <v>20200827501</v>
      </c>
      <c r="B2224" s="3" t="s">
        <v>3</v>
      </c>
    </row>
    <row r="2225" ht="15.6" spans="1:2">
      <c r="A2225" s="3" t="str">
        <f>"20200827502"</f>
        <v>20200827502</v>
      </c>
      <c r="B2225" s="3" t="s">
        <v>3</v>
      </c>
    </row>
    <row r="2226" ht="15.6" spans="1:2">
      <c r="A2226" s="3" t="str">
        <f>"20200827503"</f>
        <v>20200827503</v>
      </c>
      <c r="B2226" s="3" t="s">
        <v>3</v>
      </c>
    </row>
    <row r="2227" ht="15.6" spans="1:2">
      <c r="A2227" s="3" t="str">
        <f>"20200827504"</f>
        <v>20200827504</v>
      </c>
      <c r="B2227" s="3" t="s">
        <v>3</v>
      </c>
    </row>
    <row r="2228" ht="15.6" spans="1:2">
      <c r="A2228" s="3" t="str">
        <f>"20200827505"</f>
        <v>20200827505</v>
      </c>
      <c r="B2228" s="3" t="s">
        <v>3</v>
      </c>
    </row>
    <row r="2229" ht="15.6" spans="1:2">
      <c r="A2229" s="3" t="str">
        <f>"20200827506"</f>
        <v>20200827506</v>
      </c>
      <c r="B2229" s="3" t="s">
        <v>3</v>
      </c>
    </row>
    <row r="2230" ht="15.6" spans="1:2">
      <c r="A2230" s="3" t="str">
        <f>"20200827507"</f>
        <v>20200827507</v>
      </c>
      <c r="B2230" s="3">
        <v>55.3</v>
      </c>
    </row>
    <row r="2231" ht="15.6" spans="1:2">
      <c r="A2231" s="3" t="str">
        <f>"20200827508"</f>
        <v>20200827508</v>
      </c>
      <c r="B2231" s="3" t="s">
        <v>3</v>
      </c>
    </row>
    <row r="2232" ht="15.6" spans="1:2">
      <c r="A2232" s="3" t="str">
        <f>"20200827509"</f>
        <v>20200827509</v>
      </c>
      <c r="B2232" s="3" t="s">
        <v>3</v>
      </c>
    </row>
    <row r="2233" ht="15.6" spans="1:2">
      <c r="A2233" s="3" t="str">
        <f>"20200827510"</f>
        <v>20200827510</v>
      </c>
      <c r="B2233" s="3">
        <v>64.8</v>
      </c>
    </row>
    <row r="2234" ht="15.6" spans="1:2">
      <c r="A2234" s="3" t="str">
        <f>"20200827511"</f>
        <v>20200827511</v>
      </c>
      <c r="B2234" s="3" t="s">
        <v>3</v>
      </c>
    </row>
    <row r="2235" ht="15.6" spans="1:2">
      <c r="A2235" s="3" t="str">
        <f>"20200827512"</f>
        <v>20200827512</v>
      </c>
      <c r="B2235" s="3">
        <v>60.3</v>
      </c>
    </row>
    <row r="2236" ht="15.6" spans="1:2">
      <c r="A2236" s="3" t="str">
        <f>"20200827513"</f>
        <v>20200827513</v>
      </c>
      <c r="B2236" s="3" t="s">
        <v>3</v>
      </c>
    </row>
    <row r="2237" ht="15.6" spans="1:2">
      <c r="A2237" s="3" t="str">
        <f>"20200827514"</f>
        <v>20200827514</v>
      </c>
      <c r="B2237" s="3" t="s">
        <v>3</v>
      </c>
    </row>
    <row r="2238" ht="15.6" spans="1:2">
      <c r="A2238" s="3" t="str">
        <f>"20200827515"</f>
        <v>20200827515</v>
      </c>
      <c r="B2238" s="3" t="s">
        <v>3</v>
      </c>
    </row>
    <row r="2239" ht="15.6" spans="1:2">
      <c r="A2239" s="3" t="str">
        <f>"20200827516"</f>
        <v>20200827516</v>
      </c>
      <c r="B2239" s="3">
        <v>56.6</v>
      </c>
    </row>
    <row r="2240" ht="15.6" spans="1:2">
      <c r="A2240" s="3" t="str">
        <f>"20200827517"</f>
        <v>20200827517</v>
      </c>
      <c r="B2240" s="3" t="s">
        <v>3</v>
      </c>
    </row>
    <row r="2241" ht="15.6" spans="1:2">
      <c r="A2241" s="3" t="str">
        <f>"20200827518"</f>
        <v>20200827518</v>
      </c>
      <c r="B2241" s="3" t="s">
        <v>3</v>
      </c>
    </row>
    <row r="2242" ht="15.6" spans="1:2">
      <c r="A2242" s="3" t="str">
        <f>"20200827519"</f>
        <v>20200827519</v>
      </c>
      <c r="B2242" s="3" t="s">
        <v>3</v>
      </c>
    </row>
    <row r="2243" ht="15.6" spans="1:2">
      <c r="A2243" s="3" t="str">
        <f>"20200827520"</f>
        <v>20200827520</v>
      </c>
      <c r="B2243" s="3" t="s">
        <v>3</v>
      </c>
    </row>
    <row r="2244" ht="15.6" spans="1:2">
      <c r="A2244" s="3" t="str">
        <f>"20200827521"</f>
        <v>20200827521</v>
      </c>
      <c r="B2244" s="3">
        <v>67.4</v>
      </c>
    </row>
    <row r="2245" ht="15.6" spans="1:2">
      <c r="A2245" s="3" t="str">
        <f>"20200827522"</f>
        <v>20200827522</v>
      </c>
      <c r="B2245" s="3" t="s">
        <v>3</v>
      </c>
    </row>
    <row r="2246" ht="15.6" spans="1:2">
      <c r="A2246" s="3" t="str">
        <f>"20200827523"</f>
        <v>20200827523</v>
      </c>
      <c r="B2246" s="3" t="s">
        <v>3</v>
      </c>
    </row>
    <row r="2247" ht="15.6" spans="1:2">
      <c r="A2247" s="3" t="str">
        <f>"20200827524"</f>
        <v>20200827524</v>
      </c>
      <c r="B2247" s="3" t="s">
        <v>3</v>
      </c>
    </row>
    <row r="2248" ht="15.6" spans="1:2">
      <c r="A2248" s="3" t="str">
        <f>"20200827525"</f>
        <v>20200827525</v>
      </c>
      <c r="B2248" s="3" t="s">
        <v>3</v>
      </c>
    </row>
    <row r="2249" ht="15.6" spans="1:2">
      <c r="A2249" s="3" t="str">
        <f>"20200827526"</f>
        <v>20200827526</v>
      </c>
      <c r="B2249" s="3">
        <v>49</v>
      </c>
    </row>
    <row r="2250" ht="15.6" spans="1:2">
      <c r="A2250" s="3" t="str">
        <f>"20200827527"</f>
        <v>20200827527</v>
      </c>
      <c r="B2250" s="3">
        <v>66.6</v>
      </c>
    </row>
    <row r="2251" ht="15.6" spans="1:2">
      <c r="A2251" s="3" t="str">
        <f>"20200827528"</f>
        <v>20200827528</v>
      </c>
      <c r="B2251" s="3">
        <v>61.3</v>
      </c>
    </row>
    <row r="2252" ht="15.6" spans="1:2">
      <c r="A2252" s="3" t="str">
        <f>"20200827529"</f>
        <v>20200827529</v>
      </c>
      <c r="B2252" s="3" t="s">
        <v>3</v>
      </c>
    </row>
    <row r="2253" ht="15.6" spans="1:2">
      <c r="A2253" s="3" t="str">
        <f>"20200827530"</f>
        <v>20200827530</v>
      </c>
      <c r="B2253" s="3">
        <v>71.6</v>
      </c>
    </row>
    <row r="2254" ht="15.6" spans="1:2">
      <c r="A2254" s="3" t="str">
        <f>"20200827601"</f>
        <v>20200827601</v>
      </c>
      <c r="B2254" s="3" t="s">
        <v>3</v>
      </c>
    </row>
    <row r="2255" ht="15.6" spans="1:2">
      <c r="A2255" s="3" t="str">
        <f>"20200827602"</f>
        <v>20200827602</v>
      </c>
      <c r="B2255" s="3">
        <v>51.8</v>
      </c>
    </row>
    <row r="2256" ht="15.6" spans="1:2">
      <c r="A2256" s="3" t="str">
        <f>"20200827603"</f>
        <v>20200827603</v>
      </c>
      <c r="B2256" s="3">
        <v>53.8</v>
      </c>
    </row>
    <row r="2257" ht="15.6" spans="1:2">
      <c r="A2257" s="3" t="str">
        <f>"20200827604"</f>
        <v>20200827604</v>
      </c>
      <c r="B2257" s="3" t="s">
        <v>3</v>
      </c>
    </row>
    <row r="2258" ht="15.6" spans="1:2">
      <c r="A2258" s="3" t="str">
        <f>"20200827605"</f>
        <v>20200827605</v>
      </c>
      <c r="B2258" s="3">
        <v>78.7</v>
      </c>
    </row>
    <row r="2259" ht="15.6" spans="1:2">
      <c r="A2259" s="3" t="str">
        <f>"20200827606"</f>
        <v>20200827606</v>
      </c>
      <c r="B2259" s="3" t="s">
        <v>3</v>
      </c>
    </row>
    <row r="2260" ht="15.6" spans="1:2">
      <c r="A2260" s="3" t="str">
        <f>"20200827607"</f>
        <v>20200827607</v>
      </c>
      <c r="B2260" s="3">
        <v>47.2</v>
      </c>
    </row>
    <row r="2261" ht="15.6" spans="1:2">
      <c r="A2261" s="3" t="str">
        <f>"20200827608"</f>
        <v>20200827608</v>
      </c>
      <c r="B2261" s="3" t="s">
        <v>3</v>
      </c>
    </row>
    <row r="2262" ht="15.6" spans="1:2">
      <c r="A2262" s="3" t="str">
        <f>"20200827609"</f>
        <v>20200827609</v>
      </c>
      <c r="B2262" s="3" t="s">
        <v>3</v>
      </c>
    </row>
    <row r="2263" ht="15.6" spans="1:2">
      <c r="A2263" s="3" t="str">
        <f>"20200827610"</f>
        <v>20200827610</v>
      </c>
      <c r="B2263" s="3">
        <v>60.5</v>
      </c>
    </row>
    <row r="2264" ht="15.6" spans="1:2">
      <c r="A2264" s="3" t="str">
        <f>"20200827611"</f>
        <v>20200827611</v>
      </c>
      <c r="B2264" s="3" t="s">
        <v>3</v>
      </c>
    </row>
    <row r="2265" ht="15.6" spans="1:2">
      <c r="A2265" s="3" t="str">
        <f>"20200827612"</f>
        <v>20200827612</v>
      </c>
      <c r="B2265" s="3">
        <v>49</v>
      </c>
    </row>
    <row r="2266" ht="15.6" spans="1:2">
      <c r="A2266" s="3" t="str">
        <f>"20200827613"</f>
        <v>20200827613</v>
      </c>
      <c r="B2266" s="3">
        <v>66.2</v>
      </c>
    </row>
    <row r="2267" ht="15.6" spans="1:2">
      <c r="A2267" s="3" t="str">
        <f>"20200827614"</f>
        <v>20200827614</v>
      </c>
      <c r="B2267" s="3" t="s">
        <v>3</v>
      </c>
    </row>
    <row r="2268" ht="15.6" spans="1:2">
      <c r="A2268" s="3" t="str">
        <f>"20200827615"</f>
        <v>20200827615</v>
      </c>
      <c r="B2268" s="3">
        <v>58.3</v>
      </c>
    </row>
    <row r="2269" ht="15.6" spans="1:2">
      <c r="A2269" s="3" t="str">
        <f>"20200827616"</f>
        <v>20200827616</v>
      </c>
      <c r="B2269" s="3" t="s">
        <v>3</v>
      </c>
    </row>
    <row r="2270" ht="15.6" spans="1:2">
      <c r="A2270" s="3" t="str">
        <f>"20200827617"</f>
        <v>20200827617</v>
      </c>
      <c r="B2270" s="3" t="s">
        <v>3</v>
      </c>
    </row>
    <row r="2271" ht="15.6" spans="1:2">
      <c r="A2271" s="3" t="str">
        <f>"20200827618"</f>
        <v>20200827618</v>
      </c>
      <c r="B2271" s="3">
        <v>52.7</v>
      </c>
    </row>
    <row r="2272" ht="15.6" spans="1:2">
      <c r="A2272" s="3" t="str">
        <f>"20200827619"</f>
        <v>20200827619</v>
      </c>
      <c r="B2272" s="3">
        <v>55.4</v>
      </c>
    </row>
    <row r="2273" ht="15.6" spans="1:2">
      <c r="A2273" s="3" t="str">
        <f>"20200827620"</f>
        <v>20200827620</v>
      </c>
      <c r="B2273" s="3">
        <v>54.8</v>
      </c>
    </row>
    <row r="2274" ht="15.6" spans="1:2">
      <c r="A2274" s="3" t="str">
        <f>"20200827621"</f>
        <v>20200827621</v>
      </c>
      <c r="B2274" s="3" t="s">
        <v>3</v>
      </c>
    </row>
    <row r="2275" ht="15.6" spans="1:2">
      <c r="A2275" s="3" t="str">
        <f>"20200827622"</f>
        <v>20200827622</v>
      </c>
      <c r="B2275" s="3" t="s">
        <v>3</v>
      </c>
    </row>
    <row r="2276" ht="15.6" spans="1:2">
      <c r="A2276" s="3" t="str">
        <f>"20200827623"</f>
        <v>20200827623</v>
      </c>
      <c r="B2276" s="3">
        <v>41.2</v>
      </c>
    </row>
    <row r="2277" ht="15.6" spans="1:2">
      <c r="A2277" s="3" t="str">
        <f>"20200827624"</f>
        <v>20200827624</v>
      </c>
      <c r="B2277" s="3">
        <v>58.9</v>
      </c>
    </row>
    <row r="2278" ht="15.6" spans="1:2">
      <c r="A2278" s="3" t="str">
        <f>"20200827625"</f>
        <v>20200827625</v>
      </c>
      <c r="B2278" s="3">
        <v>60.3</v>
      </c>
    </row>
    <row r="2279" ht="15.6" spans="1:2">
      <c r="A2279" s="3" t="str">
        <f>"20200827626"</f>
        <v>20200827626</v>
      </c>
      <c r="B2279" s="3">
        <v>56.8</v>
      </c>
    </row>
    <row r="2280" ht="15.6" spans="1:2">
      <c r="A2280" s="3" t="str">
        <f>"20200827627"</f>
        <v>20200827627</v>
      </c>
      <c r="B2280" s="3" t="s">
        <v>3</v>
      </c>
    </row>
    <row r="2281" ht="15.6" spans="1:2">
      <c r="A2281" s="3" t="str">
        <f>"20200827628"</f>
        <v>20200827628</v>
      </c>
      <c r="B2281" s="3">
        <v>69.2</v>
      </c>
    </row>
    <row r="2282" ht="15.6" spans="1:2">
      <c r="A2282" s="3" t="str">
        <f>"20200827629"</f>
        <v>20200827629</v>
      </c>
      <c r="B2282" s="3">
        <v>59.8</v>
      </c>
    </row>
    <row r="2283" ht="15.6" spans="1:2">
      <c r="A2283" s="3" t="str">
        <f>"20200827630"</f>
        <v>20200827630</v>
      </c>
      <c r="B2283" s="3" t="s">
        <v>3</v>
      </c>
    </row>
    <row r="2284" ht="15.6" spans="1:2">
      <c r="A2284" s="3" t="str">
        <f>"20200827701"</f>
        <v>20200827701</v>
      </c>
      <c r="B2284" s="3">
        <v>59.6</v>
      </c>
    </row>
    <row r="2285" ht="15.6" spans="1:2">
      <c r="A2285" s="3" t="str">
        <f>"20200827702"</f>
        <v>20200827702</v>
      </c>
      <c r="B2285" s="3" t="s">
        <v>3</v>
      </c>
    </row>
    <row r="2286" ht="15.6" spans="1:2">
      <c r="A2286" s="3" t="str">
        <f>"20200827703"</f>
        <v>20200827703</v>
      </c>
      <c r="B2286" s="3" t="s">
        <v>3</v>
      </c>
    </row>
    <row r="2287" ht="15.6" spans="1:2">
      <c r="A2287" s="3" t="str">
        <f>"20200827704"</f>
        <v>20200827704</v>
      </c>
      <c r="B2287" s="3" t="s">
        <v>3</v>
      </c>
    </row>
    <row r="2288" ht="15.6" spans="1:2">
      <c r="A2288" s="3" t="str">
        <f>"20200827705"</f>
        <v>20200827705</v>
      </c>
      <c r="B2288" s="3" t="s">
        <v>3</v>
      </c>
    </row>
    <row r="2289" ht="15.6" spans="1:2">
      <c r="A2289" s="3" t="str">
        <f>"20200827706"</f>
        <v>20200827706</v>
      </c>
      <c r="B2289" s="3" t="s">
        <v>3</v>
      </c>
    </row>
    <row r="2290" ht="15.6" spans="1:2">
      <c r="A2290" s="3" t="str">
        <f>"20200827707"</f>
        <v>20200827707</v>
      </c>
      <c r="B2290" s="3">
        <v>52.1</v>
      </c>
    </row>
    <row r="2291" ht="15.6" spans="1:2">
      <c r="A2291" s="3" t="str">
        <f>"20200827708"</f>
        <v>20200827708</v>
      </c>
      <c r="B2291" s="3" t="s">
        <v>3</v>
      </c>
    </row>
    <row r="2292" ht="15.6" spans="1:2">
      <c r="A2292" s="3" t="str">
        <f>"20200827709"</f>
        <v>20200827709</v>
      </c>
      <c r="B2292" s="3">
        <v>54</v>
      </c>
    </row>
    <row r="2293" ht="15.6" spans="1:2">
      <c r="A2293" s="3" t="str">
        <f>"20200827710"</f>
        <v>20200827710</v>
      </c>
      <c r="B2293" s="3">
        <v>55.6</v>
      </c>
    </row>
    <row r="2294" ht="15.6" spans="1:2">
      <c r="A2294" s="3" t="str">
        <f>"20200827711"</f>
        <v>20200827711</v>
      </c>
      <c r="B2294" s="3" t="s">
        <v>3</v>
      </c>
    </row>
    <row r="2295" ht="15.6" spans="1:2">
      <c r="A2295" s="3" t="str">
        <f>"20200827712"</f>
        <v>20200827712</v>
      </c>
      <c r="B2295" s="3">
        <v>56.7</v>
      </c>
    </row>
    <row r="2296" ht="15.6" spans="1:2">
      <c r="A2296" s="3" t="str">
        <f>"20200827713"</f>
        <v>20200827713</v>
      </c>
      <c r="B2296" s="3">
        <v>56.6</v>
      </c>
    </row>
    <row r="2297" ht="15.6" spans="1:2">
      <c r="A2297" s="3" t="str">
        <f>"20200827714"</f>
        <v>20200827714</v>
      </c>
      <c r="B2297" s="3">
        <v>48.9</v>
      </c>
    </row>
    <row r="2298" ht="15.6" spans="1:2">
      <c r="A2298" s="3" t="str">
        <f>"20200827715"</f>
        <v>20200827715</v>
      </c>
      <c r="B2298" s="3">
        <v>70.7</v>
      </c>
    </row>
    <row r="2299" ht="15.6" spans="1:2">
      <c r="A2299" s="3" t="str">
        <f>"20200827716"</f>
        <v>20200827716</v>
      </c>
      <c r="B2299" s="3">
        <v>51.9</v>
      </c>
    </row>
    <row r="2300" ht="15.6" spans="1:2">
      <c r="A2300" s="3" t="str">
        <f>"20200827717"</f>
        <v>20200827717</v>
      </c>
      <c r="B2300" s="3" t="s">
        <v>3</v>
      </c>
    </row>
    <row r="2301" ht="15.6" spans="1:2">
      <c r="A2301" s="3" t="str">
        <f>"20200827718"</f>
        <v>20200827718</v>
      </c>
      <c r="B2301" s="3">
        <v>71.2</v>
      </c>
    </row>
    <row r="2302" ht="15.6" spans="1:2">
      <c r="A2302" s="3" t="str">
        <f>"20200827719"</f>
        <v>20200827719</v>
      </c>
      <c r="B2302" s="3">
        <v>47.6</v>
      </c>
    </row>
    <row r="2303" ht="15.6" spans="1:2">
      <c r="A2303" s="3" t="str">
        <f>"20200827720"</f>
        <v>20200827720</v>
      </c>
      <c r="B2303" s="3" t="s">
        <v>3</v>
      </c>
    </row>
    <row r="2304" ht="15.6" spans="1:2">
      <c r="A2304" s="3" t="str">
        <f>"20200827721"</f>
        <v>20200827721</v>
      </c>
      <c r="B2304" s="3">
        <v>60.5</v>
      </c>
    </row>
    <row r="2305" ht="15.6" spans="1:2">
      <c r="A2305" s="3" t="str">
        <f>"20200827722"</f>
        <v>20200827722</v>
      </c>
      <c r="B2305" s="3" t="s">
        <v>3</v>
      </c>
    </row>
    <row r="2306" ht="15.6" spans="1:2">
      <c r="A2306" s="3" t="str">
        <f>"20200827723"</f>
        <v>20200827723</v>
      </c>
      <c r="B2306" s="3" t="s">
        <v>3</v>
      </c>
    </row>
    <row r="2307" ht="15.6" spans="1:2">
      <c r="A2307" s="3" t="str">
        <f>"20200827724"</f>
        <v>20200827724</v>
      </c>
      <c r="B2307" s="3" t="s">
        <v>3</v>
      </c>
    </row>
    <row r="2308" ht="15.6" spans="1:2">
      <c r="A2308" s="3" t="str">
        <f>"20200827725"</f>
        <v>20200827725</v>
      </c>
      <c r="B2308" s="3">
        <v>50.8</v>
      </c>
    </row>
    <row r="2309" ht="15.6" spans="1:2">
      <c r="A2309" s="3" t="str">
        <f>"20200827726"</f>
        <v>20200827726</v>
      </c>
      <c r="B2309" s="3" t="s">
        <v>3</v>
      </c>
    </row>
    <row r="2310" ht="15.6" spans="1:2">
      <c r="A2310" s="3" t="str">
        <f>"20200827727"</f>
        <v>20200827727</v>
      </c>
      <c r="B2310" s="3">
        <v>49.3</v>
      </c>
    </row>
    <row r="2311" ht="15.6" spans="1:2">
      <c r="A2311" s="3" t="str">
        <f>"20200827728"</f>
        <v>20200827728</v>
      </c>
      <c r="B2311" s="3">
        <v>59.7</v>
      </c>
    </row>
    <row r="2312" ht="15.6" spans="1:2">
      <c r="A2312" s="3" t="str">
        <f>"20200827729"</f>
        <v>20200827729</v>
      </c>
      <c r="B2312" s="3" t="s">
        <v>3</v>
      </c>
    </row>
    <row r="2313" ht="15.6" spans="1:2">
      <c r="A2313" s="3" t="str">
        <f>"20200827730"</f>
        <v>20200827730</v>
      </c>
      <c r="B2313" s="3" t="s">
        <v>3</v>
      </c>
    </row>
    <row r="2314" ht="15.6" spans="1:2">
      <c r="A2314" s="3" t="str">
        <f>"20200827801"</f>
        <v>20200827801</v>
      </c>
      <c r="B2314" s="3" t="s">
        <v>3</v>
      </c>
    </row>
    <row r="2315" ht="15.6" spans="1:2">
      <c r="A2315" s="3" t="str">
        <f>"20200827802"</f>
        <v>20200827802</v>
      </c>
      <c r="B2315" s="3">
        <v>59.7</v>
      </c>
    </row>
    <row r="2316" ht="15.6" spans="1:2">
      <c r="A2316" s="3" t="str">
        <f>"20200827803"</f>
        <v>20200827803</v>
      </c>
      <c r="B2316" s="3" t="s">
        <v>3</v>
      </c>
    </row>
    <row r="2317" ht="15.6" spans="1:2">
      <c r="A2317" s="3" t="str">
        <f>"20200827804"</f>
        <v>20200827804</v>
      </c>
      <c r="B2317" s="3">
        <v>61.1</v>
      </c>
    </row>
    <row r="2318" ht="15.6" spans="1:2">
      <c r="A2318" s="3" t="str">
        <f>"20200827805"</f>
        <v>20200827805</v>
      </c>
      <c r="B2318" s="3">
        <v>82.1</v>
      </c>
    </row>
    <row r="2319" ht="15.6" spans="1:2">
      <c r="A2319" s="3" t="str">
        <f>"20200827806"</f>
        <v>20200827806</v>
      </c>
      <c r="B2319" s="3">
        <v>61.8</v>
      </c>
    </row>
    <row r="2320" ht="15.6" spans="1:2">
      <c r="A2320" s="3" t="str">
        <f>"20200827807"</f>
        <v>20200827807</v>
      </c>
      <c r="B2320" s="3">
        <v>57.8</v>
      </c>
    </row>
    <row r="2321" ht="15.6" spans="1:2">
      <c r="A2321" s="3" t="str">
        <f>"20200827808"</f>
        <v>20200827808</v>
      </c>
      <c r="B2321" s="3" t="s">
        <v>3</v>
      </c>
    </row>
    <row r="2322" ht="15.6" spans="1:2">
      <c r="A2322" s="3" t="str">
        <f>"20200827809"</f>
        <v>20200827809</v>
      </c>
      <c r="B2322" s="3" t="s">
        <v>3</v>
      </c>
    </row>
    <row r="2323" ht="15.6" spans="1:2">
      <c r="A2323" s="3" t="str">
        <f>"20200827810"</f>
        <v>20200827810</v>
      </c>
      <c r="B2323" s="3" t="s">
        <v>3</v>
      </c>
    </row>
    <row r="2324" ht="15.6" spans="1:2">
      <c r="A2324" s="3" t="str">
        <f>"20200827811"</f>
        <v>20200827811</v>
      </c>
      <c r="B2324" s="3" t="s">
        <v>3</v>
      </c>
    </row>
    <row r="2325" ht="15.6" spans="1:2">
      <c r="A2325" s="3" t="str">
        <f>"20200827812"</f>
        <v>20200827812</v>
      </c>
      <c r="B2325" s="3" t="s">
        <v>3</v>
      </c>
    </row>
    <row r="2326" ht="15.6" spans="1:2">
      <c r="A2326" s="3" t="str">
        <f>"20200827813"</f>
        <v>20200827813</v>
      </c>
      <c r="B2326" s="3" t="s">
        <v>3</v>
      </c>
    </row>
    <row r="2327" ht="15.6" spans="1:2">
      <c r="A2327" s="3" t="str">
        <f>"20200827814"</f>
        <v>20200827814</v>
      </c>
      <c r="B2327" s="3" t="s">
        <v>3</v>
      </c>
    </row>
    <row r="2328" ht="15.6" spans="1:2">
      <c r="A2328" s="3" t="str">
        <f>"20200827815"</f>
        <v>20200827815</v>
      </c>
      <c r="B2328" s="3">
        <v>56.7</v>
      </c>
    </row>
    <row r="2329" ht="15.6" spans="1:2">
      <c r="A2329" s="3" t="str">
        <f>"20200827816"</f>
        <v>20200827816</v>
      </c>
      <c r="B2329" s="3" t="s">
        <v>3</v>
      </c>
    </row>
    <row r="2330" ht="15.6" spans="1:2">
      <c r="A2330" s="3" t="str">
        <f>"20200827817"</f>
        <v>20200827817</v>
      </c>
      <c r="B2330" s="3">
        <v>51.3</v>
      </c>
    </row>
    <row r="2331" ht="15.6" spans="1:2">
      <c r="A2331" s="3" t="str">
        <f>"20200827818"</f>
        <v>20200827818</v>
      </c>
      <c r="B2331" s="3">
        <v>69.9</v>
      </c>
    </row>
    <row r="2332" ht="15.6" spans="1:2">
      <c r="A2332" s="3" t="str">
        <f>"20200827819"</f>
        <v>20200827819</v>
      </c>
      <c r="B2332" s="3" t="s">
        <v>3</v>
      </c>
    </row>
    <row r="2333" ht="15.6" spans="1:2">
      <c r="A2333" s="3" t="str">
        <f>"20200827820"</f>
        <v>20200827820</v>
      </c>
      <c r="B2333" s="3" t="s">
        <v>3</v>
      </c>
    </row>
    <row r="2334" ht="15.6" spans="1:2">
      <c r="A2334" s="3" t="str">
        <f>"20200827821"</f>
        <v>20200827821</v>
      </c>
      <c r="B2334" s="3">
        <v>50.5</v>
      </c>
    </row>
    <row r="2335" ht="15.6" spans="1:2">
      <c r="A2335" s="3" t="str">
        <f>"20200827822"</f>
        <v>20200827822</v>
      </c>
      <c r="B2335" s="3" t="s">
        <v>3</v>
      </c>
    </row>
    <row r="2336" ht="15.6" spans="1:2">
      <c r="A2336" s="3" t="str">
        <f>"20200827823"</f>
        <v>20200827823</v>
      </c>
      <c r="B2336" s="3" t="s">
        <v>3</v>
      </c>
    </row>
    <row r="2337" ht="15.6" spans="1:2">
      <c r="A2337" s="3" t="str">
        <f>"20200827824"</f>
        <v>20200827824</v>
      </c>
      <c r="B2337" s="3">
        <v>62.7</v>
      </c>
    </row>
    <row r="2338" ht="15.6" spans="1:2">
      <c r="A2338" s="3" t="str">
        <f>"20200827825"</f>
        <v>20200827825</v>
      </c>
      <c r="B2338" s="3">
        <v>54.1</v>
      </c>
    </row>
    <row r="2339" ht="15.6" spans="1:2">
      <c r="A2339" s="3" t="str">
        <f>"20200827826"</f>
        <v>20200827826</v>
      </c>
      <c r="B2339" s="3" t="s">
        <v>3</v>
      </c>
    </row>
    <row r="2340" ht="15.6" spans="1:2">
      <c r="A2340" s="3" t="str">
        <f>"20200827827"</f>
        <v>20200827827</v>
      </c>
      <c r="B2340" s="3">
        <v>52.5</v>
      </c>
    </row>
    <row r="2341" ht="15.6" spans="1:2">
      <c r="A2341" s="3" t="str">
        <f>"20200827828"</f>
        <v>20200827828</v>
      </c>
      <c r="B2341" s="3">
        <v>58.2</v>
      </c>
    </row>
    <row r="2342" ht="15.6" spans="1:2">
      <c r="A2342" s="3" t="str">
        <f>"20200827829"</f>
        <v>20200827829</v>
      </c>
      <c r="B2342" s="3">
        <v>74.9</v>
      </c>
    </row>
    <row r="2343" ht="15.6" spans="1:2">
      <c r="A2343" s="3" t="str">
        <f>"20200827830"</f>
        <v>20200827830</v>
      </c>
      <c r="B2343" s="3">
        <v>65.5</v>
      </c>
    </row>
    <row r="2344" ht="15.6" spans="1:2">
      <c r="A2344" s="3" t="str">
        <f>"20200827901"</f>
        <v>20200827901</v>
      </c>
      <c r="B2344" s="3" t="s">
        <v>3</v>
      </c>
    </row>
    <row r="2345" ht="15.6" spans="1:2">
      <c r="A2345" s="3" t="str">
        <f>"20200827902"</f>
        <v>20200827902</v>
      </c>
      <c r="B2345" s="3" t="s">
        <v>3</v>
      </c>
    </row>
    <row r="2346" ht="15.6" spans="1:2">
      <c r="A2346" s="3" t="str">
        <f>"20200827903"</f>
        <v>20200827903</v>
      </c>
      <c r="B2346" s="3" t="s">
        <v>3</v>
      </c>
    </row>
    <row r="2347" ht="15.6" spans="1:2">
      <c r="A2347" s="3" t="str">
        <f>"20200827904"</f>
        <v>20200827904</v>
      </c>
      <c r="B2347" s="3">
        <v>63.3</v>
      </c>
    </row>
    <row r="2348" ht="15.6" spans="1:2">
      <c r="A2348" s="3" t="str">
        <f>"20200827905"</f>
        <v>20200827905</v>
      </c>
      <c r="B2348" s="3">
        <v>53.5</v>
      </c>
    </row>
    <row r="2349" ht="15.6" spans="1:2">
      <c r="A2349" s="3" t="str">
        <f>"20200827906"</f>
        <v>20200827906</v>
      </c>
      <c r="B2349" s="3" t="s">
        <v>3</v>
      </c>
    </row>
    <row r="2350" ht="15.6" spans="1:2">
      <c r="A2350" s="3" t="str">
        <f>"20200827907"</f>
        <v>20200827907</v>
      </c>
      <c r="B2350" s="3">
        <v>51</v>
      </c>
    </row>
    <row r="2351" ht="15.6" spans="1:2">
      <c r="A2351" s="3" t="str">
        <f>"20200827908"</f>
        <v>20200827908</v>
      </c>
      <c r="B2351" s="3">
        <v>52.8</v>
      </c>
    </row>
    <row r="2352" ht="15.6" spans="1:2">
      <c r="A2352" s="3" t="str">
        <f>"20200827909"</f>
        <v>20200827909</v>
      </c>
      <c r="B2352" s="3">
        <v>64.1</v>
      </c>
    </row>
    <row r="2353" ht="15.6" spans="1:2">
      <c r="A2353" s="3" t="str">
        <f>"20200827910"</f>
        <v>20200827910</v>
      </c>
      <c r="B2353" s="3">
        <v>67</v>
      </c>
    </row>
    <row r="2354" ht="15.6" spans="1:2">
      <c r="A2354" s="3" t="str">
        <f>"20200827911"</f>
        <v>20200827911</v>
      </c>
      <c r="B2354" s="3" t="s">
        <v>3</v>
      </c>
    </row>
    <row r="2355" ht="15.6" spans="1:2">
      <c r="A2355" s="3" t="str">
        <f>"20200827912"</f>
        <v>20200827912</v>
      </c>
      <c r="B2355" s="3" t="s">
        <v>3</v>
      </c>
    </row>
    <row r="2356" ht="15.6" spans="1:2">
      <c r="A2356" s="3" t="str">
        <f>"20200827913"</f>
        <v>20200827913</v>
      </c>
      <c r="B2356" s="3">
        <v>49.7</v>
      </c>
    </row>
    <row r="2357" ht="15.6" spans="1:2">
      <c r="A2357" s="3" t="str">
        <f>"20200827914"</f>
        <v>20200827914</v>
      </c>
      <c r="B2357" s="3" t="s">
        <v>3</v>
      </c>
    </row>
    <row r="2358" ht="15.6" spans="1:2">
      <c r="A2358" s="3" t="str">
        <f>"20200827915"</f>
        <v>20200827915</v>
      </c>
      <c r="B2358" s="3" t="s">
        <v>3</v>
      </c>
    </row>
    <row r="2359" ht="15.6" spans="1:2">
      <c r="A2359" s="3" t="str">
        <f>"20200827916"</f>
        <v>20200827916</v>
      </c>
      <c r="B2359" s="3" t="s">
        <v>3</v>
      </c>
    </row>
    <row r="2360" ht="15.6" spans="1:2">
      <c r="A2360" s="3" t="str">
        <f>"20200827917"</f>
        <v>20200827917</v>
      </c>
      <c r="B2360" s="3" t="s">
        <v>3</v>
      </c>
    </row>
    <row r="2361" ht="15.6" spans="1:2">
      <c r="A2361" s="3" t="str">
        <f>"20200827918"</f>
        <v>20200827918</v>
      </c>
      <c r="B2361" s="3" t="s">
        <v>3</v>
      </c>
    </row>
    <row r="2362" ht="15.6" spans="1:2">
      <c r="A2362" s="3" t="str">
        <f>"20200827919"</f>
        <v>20200827919</v>
      </c>
      <c r="B2362" s="3">
        <v>60.5</v>
      </c>
    </row>
    <row r="2363" ht="15.6" spans="1:2">
      <c r="A2363" s="3" t="str">
        <f>"20200827920"</f>
        <v>20200827920</v>
      </c>
      <c r="B2363" s="3" t="s">
        <v>3</v>
      </c>
    </row>
    <row r="2364" ht="15.6" spans="1:2">
      <c r="A2364" s="3" t="str">
        <f>"20200827921"</f>
        <v>20200827921</v>
      </c>
      <c r="B2364" s="3">
        <v>56.2</v>
      </c>
    </row>
    <row r="2365" ht="15.6" spans="1:2">
      <c r="A2365" s="3" t="str">
        <f>"20200827922"</f>
        <v>20200827922</v>
      </c>
      <c r="B2365" s="3" t="s">
        <v>3</v>
      </c>
    </row>
    <row r="2366" ht="15.6" spans="1:2">
      <c r="A2366" s="3" t="str">
        <f>"20200827923"</f>
        <v>20200827923</v>
      </c>
      <c r="B2366" s="3">
        <v>59.5</v>
      </c>
    </row>
    <row r="2367" ht="15.6" spans="1:2">
      <c r="A2367" s="3" t="str">
        <f>"20200827924"</f>
        <v>20200827924</v>
      </c>
      <c r="B2367" s="3" t="s">
        <v>3</v>
      </c>
    </row>
    <row r="2368" ht="15.6" spans="1:2">
      <c r="A2368" s="3" t="str">
        <f>"20200827925"</f>
        <v>20200827925</v>
      </c>
      <c r="B2368" s="3" t="s">
        <v>3</v>
      </c>
    </row>
    <row r="2369" ht="15.6" spans="1:2">
      <c r="A2369" s="3" t="str">
        <f>"20200827926"</f>
        <v>20200827926</v>
      </c>
      <c r="B2369" s="3">
        <v>72.9</v>
      </c>
    </row>
    <row r="2370" ht="15.6" spans="1:2">
      <c r="A2370" s="3" t="str">
        <f>"20200827927"</f>
        <v>20200827927</v>
      </c>
      <c r="B2370" s="3" t="s">
        <v>3</v>
      </c>
    </row>
    <row r="2371" ht="15.6" spans="1:2">
      <c r="A2371" s="3" t="str">
        <f>"20200827928"</f>
        <v>20200827928</v>
      </c>
      <c r="B2371" s="3">
        <v>46.1</v>
      </c>
    </row>
    <row r="2372" ht="15.6" spans="1:2">
      <c r="A2372" s="3" t="str">
        <f>"20200827929"</f>
        <v>20200827929</v>
      </c>
      <c r="B2372" s="3" t="s">
        <v>3</v>
      </c>
    </row>
    <row r="2373" ht="15.6" spans="1:2">
      <c r="A2373" s="3" t="str">
        <f>"20200827930"</f>
        <v>20200827930</v>
      </c>
      <c r="B2373" s="3">
        <v>68.4</v>
      </c>
    </row>
    <row r="2374" ht="15.6" spans="1:2">
      <c r="A2374" s="3" t="str">
        <f>"20200828001"</f>
        <v>20200828001</v>
      </c>
      <c r="B2374" s="3">
        <v>63.3</v>
      </c>
    </row>
    <row r="2375" ht="15.6" spans="1:2">
      <c r="A2375" s="3" t="str">
        <f>"20200828002"</f>
        <v>20200828002</v>
      </c>
      <c r="B2375" s="3">
        <v>62.6</v>
      </c>
    </row>
    <row r="2376" ht="15.6" spans="1:2">
      <c r="A2376" s="3" t="str">
        <f>"20200828003"</f>
        <v>20200828003</v>
      </c>
      <c r="B2376" s="3" t="s">
        <v>3</v>
      </c>
    </row>
    <row r="2377" ht="15.6" spans="1:2">
      <c r="A2377" s="3" t="str">
        <f>"20200828004"</f>
        <v>20200828004</v>
      </c>
      <c r="B2377" s="3">
        <v>46.1</v>
      </c>
    </row>
    <row r="2378" ht="15.6" spans="1:2">
      <c r="A2378" s="3" t="str">
        <f>"20200828005"</f>
        <v>20200828005</v>
      </c>
      <c r="B2378" s="3" t="s">
        <v>3</v>
      </c>
    </row>
    <row r="2379" ht="15.6" spans="1:2">
      <c r="A2379" s="3" t="str">
        <f>"20200828006"</f>
        <v>20200828006</v>
      </c>
      <c r="B2379" s="3">
        <v>71.9</v>
      </c>
    </row>
    <row r="2380" ht="15.6" spans="1:2">
      <c r="A2380" s="3" t="str">
        <f>"20200828007"</f>
        <v>20200828007</v>
      </c>
      <c r="B2380" s="3">
        <v>51.3</v>
      </c>
    </row>
    <row r="2381" ht="15.6" spans="1:2">
      <c r="A2381" s="3" t="str">
        <f>"20200828008"</f>
        <v>20200828008</v>
      </c>
      <c r="B2381" s="3">
        <v>61.7</v>
      </c>
    </row>
    <row r="2382" ht="15.6" spans="1:2">
      <c r="A2382" s="3" t="str">
        <f>"20200828009"</f>
        <v>20200828009</v>
      </c>
      <c r="B2382" s="3">
        <v>69.2</v>
      </c>
    </row>
    <row r="2383" ht="15.6" spans="1:2">
      <c r="A2383" s="3" t="str">
        <f>"20200828010"</f>
        <v>20200828010</v>
      </c>
      <c r="B2383" s="3" t="s">
        <v>3</v>
      </c>
    </row>
    <row r="2384" ht="15.6" spans="1:2">
      <c r="A2384" s="3" t="str">
        <f>"20200828011"</f>
        <v>20200828011</v>
      </c>
      <c r="B2384" s="3">
        <v>62</v>
      </c>
    </row>
    <row r="2385" ht="15.6" spans="1:2">
      <c r="A2385" s="3" t="str">
        <f>"20200828012"</f>
        <v>20200828012</v>
      </c>
      <c r="B2385" s="3">
        <v>64.9</v>
      </c>
    </row>
    <row r="2386" ht="15.6" spans="1:2">
      <c r="A2386" s="3" t="str">
        <f>"20200828013"</f>
        <v>20200828013</v>
      </c>
      <c r="B2386" s="3" t="s">
        <v>3</v>
      </c>
    </row>
    <row r="2387" ht="15.6" spans="1:2">
      <c r="A2387" s="3" t="str">
        <f>"20200828014"</f>
        <v>20200828014</v>
      </c>
      <c r="B2387" s="3" t="s">
        <v>3</v>
      </c>
    </row>
    <row r="2388" ht="15.6" spans="1:2">
      <c r="A2388" s="3" t="str">
        <f>"20200828015"</f>
        <v>20200828015</v>
      </c>
      <c r="B2388" s="3" t="s">
        <v>3</v>
      </c>
    </row>
    <row r="2389" ht="15.6" spans="1:2">
      <c r="A2389" s="3" t="str">
        <f>"20200828016"</f>
        <v>20200828016</v>
      </c>
      <c r="B2389" s="3" t="s">
        <v>3</v>
      </c>
    </row>
    <row r="2390" ht="15.6" spans="1:2">
      <c r="A2390" s="3" t="str">
        <f>"20200828017"</f>
        <v>20200828017</v>
      </c>
      <c r="B2390" s="3">
        <v>59.5</v>
      </c>
    </row>
    <row r="2391" ht="15.6" spans="1:2">
      <c r="A2391" s="3" t="str">
        <f>"20200828018"</f>
        <v>20200828018</v>
      </c>
      <c r="B2391" s="3">
        <v>64.1</v>
      </c>
    </row>
    <row r="2392" ht="15.6" spans="1:2">
      <c r="A2392" s="3" t="str">
        <f>"20200828019"</f>
        <v>20200828019</v>
      </c>
      <c r="B2392" s="3">
        <v>56.1</v>
      </c>
    </row>
    <row r="2393" ht="15.6" spans="1:2">
      <c r="A2393" s="3" t="str">
        <f>"20200828020"</f>
        <v>20200828020</v>
      </c>
      <c r="B2393" s="3" t="s">
        <v>3</v>
      </c>
    </row>
    <row r="2394" ht="15.6" spans="1:2">
      <c r="A2394" s="3" t="str">
        <f>"20200828021"</f>
        <v>20200828021</v>
      </c>
      <c r="B2394" s="3">
        <v>64.7</v>
      </c>
    </row>
    <row r="2395" ht="15.6" spans="1:2">
      <c r="A2395" s="3" t="str">
        <f>"20200828022"</f>
        <v>20200828022</v>
      </c>
      <c r="B2395" s="3" t="s">
        <v>3</v>
      </c>
    </row>
    <row r="2396" ht="15.6" spans="1:2">
      <c r="A2396" s="3" t="str">
        <f>"20200828023"</f>
        <v>20200828023</v>
      </c>
      <c r="B2396" s="3">
        <v>48.9</v>
      </c>
    </row>
    <row r="2397" ht="15.6" spans="1:2">
      <c r="A2397" s="3" t="str">
        <f>"20200828024"</f>
        <v>20200828024</v>
      </c>
      <c r="B2397" s="3">
        <v>86.3</v>
      </c>
    </row>
    <row r="2398" ht="15.6" spans="1:2">
      <c r="A2398" s="3" t="str">
        <f>"20200828025"</f>
        <v>20200828025</v>
      </c>
      <c r="B2398" s="3">
        <v>54</v>
      </c>
    </row>
    <row r="2399" ht="15.6" spans="1:2">
      <c r="A2399" s="3" t="str">
        <f>"20200828026"</f>
        <v>20200828026</v>
      </c>
      <c r="B2399" s="3" t="s">
        <v>3</v>
      </c>
    </row>
    <row r="2400" ht="15.6" spans="1:2">
      <c r="A2400" s="3" t="str">
        <f>"20200828027"</f>
        <v>20200828027</v>
      </c>
      <c r="B2400" s="3" t="s">
        <v>3</v>
      </c>
    </row>
    <row r="2401" ht="15.6" spans="1:2">
      <c r="A2401" s="3" t="str">
        <f>"20200828028"</f>
        <v>20200828028</v>
      </c>
      <c r="B2401" s="3" t="s">
        <v>3</v>
      </c>
    </row>
    <row r="2402" ht="15.6" spans="1:2">
      <c r="A2402" s="3" t="str">
        <f>"20200828029"</f>
        <v>20200828029</v>
      </c>
      <c r="B2402" s="3" t="s">
        <v>3</v>
      </c>
    </row>
    <row r="2403" ht="15.6" spans="1:2">
      <c r="A2403" s="3" t="str">
        <f>"20200828030"</f>
        <v>20200828030</v>
      </c>
      <c r="B2403" s="3">
        <v>70.7</v>
      </c>
    </row>
    <row r="2404" ht="15.6" spans="1:2">
      <c r="A2404" s="3" t="str">
        <f>"20200828101"</f>
        <v>20200828101</v>
      </c>
      <c r="B2404" s="3" t="s">
        <v>3</v>
      </c>
    </row>
    <row r="2405" ht="15.6" spans="1:2">
      <c r="A2405" s="3" t="str">
        <f>"20200828102"</f>
        <v>20200828102</v>
      </c>
      <c r="B2405" s="3" t="s">
        <v>3</v>
      </c>
    </row>
    <row r="2406" ht="15.6" spans="1:2">
      <c r="A2406" s="3" t="str">
        <f>"20200828103"</f>
        <v>20200828103</v>
      </c>
      <c r="B2406" s="3">
        <v>68.3</v>
      </c>
    </row>
    <row r="2407" ht="15.6" spans="1:2">
      <c r="A2407" s="3" t="str">
        <f>"20200828104"</f>
        <v>20200828104</v>
      </c>
      <c r="B2407" s="3">
        <v>72.8</v>
      </c>
    </row>
    <row r="2408" ht="15.6" spans="1:2">
      <c r="A2408" s="3" t="str">
        <f>"20200828105"</f>
        <v>20200828105</v>
      </c>
      <c r="B2408" s="3">
        <v>59.1</v>
      </c>
    </row>
    <row r="2409" ht="15.6" spans="1:2">
      <c r="A2409" s="3" t="str">
        <f>"20200828106"</f>
        <v>20200828106</v>
      </c>
      <c r="B2409" s="3" t="s">
        <v>3</v>
      </c>
    </row>
    <row r="2410" ht="15.6" spans="1:2">
      <c r="A2410" s="3" t="str">
        <f>"20200828107"</f>
        <v>20200828107</v>
      </c>
      <c r="B2410" s="3">
        <v>55</v>
      </c>
    </row>
    <row r="2411" ht="15.6" spans="1:2">
      <c r="A2411" s="3" t="str">
        <f>"20200828108"</f>
        <v>20200828108</v>
      </c>
      <c r="B2411" s="3">
        <v>67.8</v>
      </c>
    </row>
    <row r="2412" ht="15.6" spans="1:2">
      <c r="A2412" s="3" t="str">
        <f>"20200828109"</f>
        <v>20200828109</v>
      </c>
      <c r="B2412" s="3" t="s">
        <v>3</v>
      </c>
    </row>
    <row r="2413" ht="15.6" spans="1:2">
      <c r="A2413" s="3" t="str">
        <f>"20200828110"</f>
        <v>20200828110</v>
      </c>
      <c r="B2413" s="3">
        <v>54.3</v>
      </c>
    </row>
    <row r="2414" ht="15.6" spans="1:2">
      <c r="A2414" s="3" t="str">
        <f>"20200828111"</f>
        <v>20200828111</v>
      </c>
      <c r="B2414" s="3">
        <v>54.7</v>
      </c>
    </row>
    <row r="2415" ht="15.6" spans="1:2">
      <c r="A2415" s="3" t="str">
        <f>"20200828112"</f>
        <v>20200828112</v>
      </c>
      <c r="B2415" s="3">
        <v>74.1</v>
      </c>
    </row>
    <row r="2416" ht="15.6" spans="1:2">
      <c r="A2416" s="3" t="str">
        <f>"20200828113"</f>
        <v>20200828113</v>
      </c>
      <c r="B2416" s="3" t="s">
        <v>3</v>
      </c>
    </row>
    <row r="2417" ht="15.6" spans="1:2">
      <c r="A2417" s="3" t="str">
        <f>"20200828114"</f>
        <v>20200828114</v>
      </c>
      <c r="B2417" s="3">
        <v>46.9</v>
      </c>
    </row>
    <row r="2418" ht="15.6" spans="1:2">
      <c r="A2418" s="3" t="str">
        <f>"20200828115"</f>
        <v>20200828115</v>
      </c>
      <c r="B2418" s="3">
        <v>58.9</v>
      </c>
    </row>
    <row r="2419" ht="15.6" spans="1:2">
      <c r="A2419" s="3" t="str">
        <f>"20200828116"</f>
        <v>20200828116</v>
      </c>
      <c r="B2419" s="3">
        <v>65</v>
      </c>
    </row>
    <row r="2420" ht="15.6" spans="1:2">
      <c r="A2420" s="3" t="str">
        <f>"20200828117"</f>
        <v>20200828117</v>
      </c>
      <c r="B2420" s="3" t="s">
        <v>3</v>
      </c>
    </row>
    <row r="2421" ht="15.6" spans="1:2">
      <c r="A2421" s="3" t="str">
        <f>"20200828118"</f>
        <v>20200828118</v>
      </c>
      <c r="B2421" s="3">
        <v>61.1</v>
      </c>
    </row>
    <row r="2422" ht="15.6" spans="1:2">
      <c r="A2422" s="3" t="str">
        <f>"20200828119"</f>
        <v>20200828119</v>
      </c>
      <c r="B2422" s="3" t="s">
        <v>3</v>
      </c>
    </row>
    <row r="2423" ht="15.6" spans="1:2">
      <c r="A2423" s="3" t="str">
        <f>"20200828120"</f>
        <v>20200828120</v>
      </c>
      <c r="B2423" s="3" t="s">
        <v>3</v>
      </c>
    </row>
    <row r="2424" ht="15.6" spans="1:2">
      <c r="A2424" s="3" t="str">
        <f>"20200828121"</f>
        <v>20200828121</v>
      </c>
      <c r="B2424" s="3">
        <v>62</v>
      </c>
    </row>
    <row r="2425" ht="15.6" spans="1:2">
      <c r="A2425" s="3" t="str">
        <f>"20200828122"</f>
        <v>20200828122</v>
      </c>
      <c r="B2425" s="3">
        <v>56.5</v>
      </c>
    </row>
    <row r="2426" ht="15.6" spans="1:2">
      <c r="A2426" s="3" t="str">
        <f>"20200828123"</f>
        <v>20200828123</v>
      </c>
      <c r="B2426" s="3">
        <v>41.8</v>
      </c>
    </row>
    <row r="2427" ht="15.6" spans="1:2">
      <c r="A2427" s="3" t="str">
        <f>"20200828124"</f>
        <v>20200828124</v>
      </c>
      <c r="B2427" s="3">
        <v>72</v>
      </c>
    </row>
    <row r="2428" ht="15.6" spans="1:2">
      <c r="A2428" s="3" t="str">
        <f>"20200828125"</f>
        <v>20200828125</v>
      </c>
      <c r="B2428" s="3">
        <v>75.7</v>
      </c>
    </row>
    <row r="2429" ht="15.6" spans="1:2">
      <c r="A2429" s="3" t="str">
        <f>"20200828126"</f>
        <v>20200828126</v>
      </c>
      <c r="B2429" s="3">
        <v>58.9</v>
      </c>
    </row>
    <row r="2430" ht="15.6" spans="1:2">
      <c r="A2430" s="3" t="str">
        <f>"20200828127"</f>
        <v>20200828127</v>
      </c>
      <c r="B2430" s="3" t="s">
        <v>3</v>
      </c>
    </row>
    <row r="2431" ht="15.6" spans="1:2">
      <c r="A2431" s="3" t="str">
        <f>"20200828128"</f>
        <v>20200828128</v>
      </c>
      <c r="B2431" s="3" t="s">
        <v>3</v>
      </c>
    </row>
    <row r="2432" ht="15.6" spans="1:2">
      <c r="A2432" s="3" t="str">
        <f>"20200828129"</f>
        <v>20200828129</v>
      </c>
      <c r="B2432" s="3" t="s">
        <v>3</v>
      </c>
    </row>
    <row r="2433" ht="15.6" spans="1:2">
      <c r="A2433" s="3" t="str">
        <f>"20200828130"</f>
        <v>20200828130</v>
      </c>
      <c r="B2433" s="3">
        <v>65.7</v>
      </c>
    </row>
    <row r="2434" ht="15.6" spans="1:2">
      <c r="A2434" s="3" t="str">
        <f>"20200828201"</f>
        <v>20200828201</v>
      </c>
      <c r="B2434" s="3">
        <v>41.5</v>
      </c>
    </row>
    <row r="2435" ht="15.6" spans="1:2">
      <c r="A2435" s="3" t="str">
        <f>"20200828202"</f>
        <v>20200828202</v>
      </c>
      <c r="B2435" s="3">
        <v>46.7</v>
      </c>
    </row>
    <row r="2436" ht="15.6" spans="1:2">
      <c r="A2436" s="3" t="str">
        <f>"20200828203"</f>
        <v>20200828203</v>
      </c>
      <c r="B2436" s="3">
        <v>60.5</v>
      </c>
    </row>
    <row r="2437" ht="15.6" spans="1:2">
      <c r="A2437" s="3" t="str">
        <f>"20200828204"</f>
        <v>20200828204</v>
      </c>
      <c r="B2437" s="3">
        <v>64.9</v>
      </c>
    </row>
    <row r="2438" ht="15.6" spans="1:2">
      <c r="A2438" s="3" t="str">
        <f>"20200828205"</f>
        <v>20200828205</v>
      </c>
      <c r="B2438" s="3" t="s">
        <v>3</v>
      </c>
    </row>
    <row r="2439" ht="15.6" spans="1:2">
      <c r="A2439" s="3" t="str">
        <f>"20200828206"</f>
        <v>20200828206</v>
      </c>
      <c r="B2439" s="3">
        <v>49.9</v>
      </c>
    </row>
    <row r="2440" ht="15.6" spans="1:2">
      <c r="A2440" s="3" t="str">
        <f>"20200828207"</f>
        <v>20200828207</v>
      </c>
      <c r="B2440" s="3">
        <v>49.6</v>
      </c>
    </row>
    <row r="2441" ht="15.6" spans="1:2">
      <c r="A2441" s="3" t="str">
        <f>"20200828208"</f>
        <v>20200828208</v>
      </c>
      <c r="B2441" s="3">
        <v>44.8</v>
      </c>
    </row>
    <row r="2442" ht="15.6" spans="1:2">
      <c r="A2442" s="3" t="str">
        <f>"20200828209"</f>
        <v>20200828209</v>
      </c>
      <c r="B2442" s="3" t="s">
        <v>3</v>
      </c>
    </row>
    <row r="2443" ht="15.6" spans="1:2">
      <c r="A2443" s="3" t="str">
        <f>"20200828210"</f>
        <v>20200828210</v>
      </c>
      <c r="B2443" s="3" t="s">
        <v>3</v>
      </c>
    </row>
    <row r="2444" ht="15.6" spans="1:2">
      <c r="A2444" s="3" t="str">
        <f>"20200828211"</f>
        <v>20200828211</v>
      </c>
      <c r="B2444" s="3">
        <v>52.8</v>
      </c>
    </row>
    <row r="2445" ht="15.6" spans="1:2">
      <c r="A2445" s="3" t="str">
        <f>"20200828212"</f>
        <v>20200828212</v>
      </c>
      <c r="B2445" s="3" t="s">
        <v>3</v>
      </c>
    </row>
    <row r="2446" ht="15.6" spans="1:2">
      <c r="A2446" s="3" t="str">
        <f>"20200828213"</f>
        <v>20200828213</v>
      </c>
      <c r="B2446" s="3">
        <v>55.5</v>
      </c>
    </row>
    <row r="2447" ht="15.6" spans="1:2">
      <c r="A2447" s="3" t="str">
        <f>"20200828214"</f>
        <v>20200828214</v>
      </c>
      <c r="B2447" s="3" t="s">
        <v>3</v>
      </c>
    </row>
    <row r="2448" ht="15.6" spans="1:2">
      <c r="A2448" s="3" t="str">
        <f>"20200828215"</f>
        <v>20200828215</v>
      </c>
      <c r="B2448" s="3" t="s">
        <v>3</v>
      </c>
    </row>
    <row r="2449" ht="15.6" spans="1:2">
      <c r="A2449" s="3" t="str">
        <f>"20200828216"</f>
        <v>20200828216</v>
      </c>
      <c r="B2449" s="3" t="s">
        <v>3</v>
      </c>
    </row>
    <row r="2450" ht="15.6" spans="1:2">
      <c r="A2450" s="3" t="str">
        <f>"20200828217"</f>
        <v>20200828217</v>
      </c>
      <c r="B2450" s="3" t="s">
        <v>3</v>
      </c>
    </row>
    <row r="2451" ht="15.6" spans="1:2">
      <c r="A2451" s="3" t="str">
        <f>"20200828218"</f>
        <v>20200828218</v>
      </c>
      <c r="B2451" s="3">
        <v>60.5</v>
      </c>
    </row>
    <row r="2452" ht="15.6" spans="1:2">
      <c r="A2452" s="3" t="str">
        <f>"20200828219"</f>
        <v>20200828219</v>
      </c>
      <c r="B2452" s="3">
        <v>58.4</v>
      </c>
    </row>
    <row r="2453" ht="15.6" spans="1:2">
      <c r="A2453" s="3" t="str">
        <f>"20200828220"</f>
        <v>20200828220</v>
      </c>
      <c r="B2453" s="3" t="s">
        <v>3</v>
      </c>
    </row>
    <row r="2454" ht="15.6" spans="1:2">
      <c r="A2454" s="3" t="str">
        <f>"20200828221"</f>
        <v>20200828221</v>
      </c>
      <c r="B2454" s="3">
        <v>63.2</v>
      </c>
    </row>
    <row r="2455" ht="15.6" spans="1:2">
      <c r="A2455" s="3" t="str">
        <f>"20200828222"</f>
        <v>20200828222</v>
      </c>
      <c r="B2455" s="3" t="s">
        <v>3</v>
      </c>
    </row>
    <row r="2456" ht="15.6" spans="1:2">
      <c r="A2456" s="3" t="str">
        <f>"20200828223"</f>
        <v>20200828223</v>
      </c>
      <c r="B2456" s="3" t="s">
        <v>3</v>
      </c>
    </row>
    <row r="2457" ht="15.6" spans="1:2">
      <c r="A2457" s="3" t="str">
        <f>"20200828224"</f>
        <v>20200828224</v>
      </c>
      <c r="B2457" s="3" t="s">
        <v>3</v>
      </c>
    </row>
    <row r="2458" ht="15.6" spans="1:2">
      <c r="A2458" s="3" t="str">
        <f>"20200828225"</f>
        <v>20200828225</v>
      </c>
      <c r="B2458" s="3" t="s">
        <v>3</v>
      </c>
    </row>
    <row r="2459" ht="15.6" spans="1:2">
      <c r="A2459" s="3" t="str">
        <f>"20200828226"</f>
        <v>20200828226</v>
      </c>
      <c r="B2459" s="3">
        <v>68.4</v>
      </c>
    </row>
    <row r="2460" ht="15.6" spans="1:2">
      <c r="A2460" s="3" t="str">
        <f>"20200828227"</f>
        <v>20200828227</v>
      </c>
      <c r="B2460" s="3" t="s">
        <v>3</v>
      </c>
    </row>
    <row r="2461" ht="15.6" spans="1:2">
      <c r="A2461" s="3" t="str">
        <f>"20200828228"</f>
        <v>20200828228</v>
      </c>
      <c r="B2461" s="3">
        <v>60</v>
      </c>
    </row>
    <row r="2462" ht="15.6" spans="1:2">
      <c r="A2462" s="3" t="str">
        <f>"20200828229"</f>
        <v>20200828229</v>
      </c>
      <c r="B2462" s="3">
        <v>56.9</v>
      </c>
    </row>
    <row r="2463" ht="15.6" spans="1:2">
      <c r="A2463" s="3" t="str">
        <f>"20200828230"</f>
        <v>20200828230</v>
      </c>
      <c r="B2463" s="3">
        <v>62</v>
      </c>
    </row>
    <row r="2464" ht="15.6" spans="1:2">
      <c r="A2464" s="3" t="str">
        <f>"20200828301"</f>
        <v>20200828301</v>
      </c>
      <c r="B2464" s="3">
        <v>63.6</v>
      </c>
    </row>
    <row r="2465" ht="15.6" spans="1:2">
      <c r="A2465" s="3" t="str">
        <f>"20200828302"</f>
        <v>20200828302</v>
      </c>
      <c r="B2465" s="3" t="s">
        <v>3</v>
      </c>
    </row>
    <row r="2466" ht="15.6" spans="1:2">
      <c r="A2466" s="3" t="str">
        <f>"20200828303"</f>
        <v>20200828303</v>
      </c>
      <c r="B2466" s="3">
        <v>58.6</v>
      </c>
    </row>
    <row r="2467" ht="15.6" spans="1:2">
      <c r="A2467" s="3" t="str">
        <f>"20200828304"</f>
        <v>20200828304</v>
      </c>
      <c r="B2467" s="3" t="s">
        <v>3</v>
      </c>
    </row>
    <row r="2468" ht="15.6" spans="1:2">
      <c r="A2468" s="3" t="str">
        <f>"20200828305"</f>
        <v>20200828305</v>
      </c>
      <c r="B2468" s="3">
        <v>57</v>
      </c>
    </row>
    <row r="2469" ht="15.6" spans="1:2">
      <c r="A2469" s="3" t="str">
        <f>"20200828306"</f>
        <v>20200828306</v>
      </c>
      <c r="B2469" s="3" t="s">
        <v>3</v>
      </c>
    </row>
    <row r="2470" ht="15.6" spans="1:2">
      <c r="A2470" s="3" t="str">
        <f>"20200828307"</f>
        <v>20200828307</v>
      </c>
      <c r="B2470" s="3">
        <v>53.6</v>
      </c>
    </row>
    <row r="2471" ht="15.6" spans="1:2">
      <c r="A2471" s="3" t="str">
        <f>"20200828308"</f>
        <v>20200828308</v>
      </c>
      <c r="B2471" s="3" t="s">
        <v>3</v>
      </c>
    </row>
    <row r="2472" ht="15.6" spans="1:2">
      <c r="A2472" s="3" t="str">
        <f>"20200828309"</f>
        <v>20200828309</v>
      </c>
      <c r="B2472" s="3">
        <v>62.8</v>
      </c>
    </row>
    <row r="2473" ht="15.6" spans="1:2">
      <c r="A2473" s="3" t="str">
        <f>"20200828310"</f>
        <v>20200828310</v>
      </c>
      <c r="B2473" s="3" t="s">
        <v>3</v>
      </c>
    </row>
    <row r="2474" ht="15.6" spans="1:2">
      <c r="A2474" s="3" t="str">
        <f>"20200828311"</f>
        <v>20200828311</v>
      </c>
      <c r="B2474" s="3" t="s">
        <v>3</v>
      </c>
    </row>
    <row r="2475" ht="15.6" spans="1:2">
      <c r="A2475" s="3" t="str">
        <f>"20200828312"</f>
        <v>20200828312</v>
      </c>
      <c r="B2475" s="3">
        <v>52.7</v>
      </c>
    </row>
    <row r="2476" ht="15.6" spans="1:2">
      <c r="A2476" s="3" t="str">
        <f>"20200828313"</f>
        <v>20200828313</v>
      </c>
      <c r="B2476" s="3">
        <v>50.5</v>
      </c>
    </row>
    <row r="2477" ht="15.6" spans="1:2">
      <c r="A2477" s="3" t="str">
        <f>"20200828314"</f>
        <v>20200828314</v>
      </c>
      <c r="B2477" s="3" t="s">
        <v>3</v>
      </c>
    </row>
    <row r="2478" ht="15.6" spans="1:2">
      <c r="A2478" s="3" t="str">
        <f>"20200828315"</f>
        <v>20200828315</v>
      </c>
      <c r="B2478" s="3">
        <v>71.2</v>
      </c>
    </row>
    <row r="2479" ht="15.6" spans="1:2">
      <c r="A2479" s="3" t="str">
        <f>"20200828316"</f>
        <v>20200828316</v>
      </c>
      <c r="B2479" s="3">
        <v>43.1</v>
      </c>
    </row>
    <row r="2480" ht="15.6" spans="1:2">
      <c r="A2480" s="3" t="str">
        <f>"20200828317"</f>
        <v>20200828317</v>
      </c>
      <c r="B2480" s="3">
        <v>60</v>
      </c>
    </row>
    <row r="2481" ht="15.6" spans="1:2">
      <c r="A2481" s="3" t="str">
        <f>"20200828318"</f>
        <v>20200828318</v>
      </c>
      <c r="B2481" s="3">
        <v>63.3</v>
      </c>
    </row>
    <row r="2482" ht="15.6" spans="1:2">
      <c r="A2482" s="3" t="str">
        <f>"20200828319"</f>
        <v>20200828319</v>
      </c>
      <c r="B2482" s="3" t="s">
        <v>3</v>
      </c>
    </row>
    <row r="2483" ht="15.6" spans="1:2">
      <c r="A2483" s="3" t="str">
        <f>"20200828320"</f>
        <v>20200828320</v>
      </c>
      <c r="B2483" s="3">
        <v>50.2</v>
      </c>
    </row>
    <row r="2484" ht="15.6" spans="1:2">
      <c r="A2484" s="3" t="str">
        <f>"20200828321"</f>
        <v>20200828321</v>
      </c>
      <c r="B2484" s="3" t="s">
        <v>3</v>
      </c>
    </row>
    <row r="2485" ht="15.6" spans="1:2">
      <c r="A2485" s="3" t="str">
        <f>"20200828322"</f>
        <v>20200828322</v>
      </c>
      <c r="B2485" s="3" t="s">
        <v>3</v>
      </c>
    </row>
    <row r="2486" ht="15.6" spans="1:2">
      <c r="A2486" s="3" t="str">
        <f>"20200828323"</f>
        <v>20200828323</v>
      </c>
      <c r="B2486" s="3" t="s">
        <v>3</v>
      </c>
    </row>
    <row r="2487" ht="15.6" spans="1:2">
      <c r="A2487" s="3" t="str">
        <f>"20200828324"</f>
        <v>20200828324</v>
      </c>
      <c r="B2487" s="3" t="s">
        <v>3</v>
      </c>
    </row>
    <row r="2488" ht="15.6" spans="1:2">
      <c r="A2488" s="3" t="str">
        <f>"20200828325"</f>
        <v>20200828325</v>
      </c>
      <c r="B2488" s="3" t="s">
        <v>3</v>
      </c>
    </row>
    <row r="2489" ht="15.6" spans="1:2">
      <c r="A2489" s="3" t="str">
        <f>"20200828326"</f>
        <v>20200828326</v>
      </c>
      <c r="B2489" s="3">
        <v>67.7</v>
      </c>
    </row>
    <row r="2490" ht="15.6" spans="1:2">
      <c r="A2490" s="3" t="str">
        <f>"20200828327"</f>
        <v>20200828327</v>
      </c>
      <c r="B2490" s="3" t="s">
        <v>3</v>
      </c>
    </row>
    <row r="2491" ht="15.6" spans="1:2">
      <c r="A2491" s="3" t="str">
        <f>"20200828328"</f>
        <v>20200828328</v>
      </c>
      <c r="B2491" s="3">
        <v>48.5</v>
      </c>
    </row>
    <row r="2492" ht="15.6" spans="1:2">
      <c r="A2492" s="3" t="str">
        <f>"20200828329"</f>
        <v>20200828329</v>
      </c>
      <c r="B2492" s="3">
        <v>54.8</v>
      </c>
    </row>
    <row r="2493" ht="15.6" spans="1:2">
      <c r="A2493" s="3" t="str">
        <f>"20200828330"</f>
        <v>20200828330</v>
      </c>
      <c r="B2493" s="3" t="s">
        <v>3</v>
      </c>
    </row>
    <row r="2494" ht="15.6" spans="1:2">
      <c r="A2494" s="3" t="str">
        <f>"20200828401"</f>
        <v>20200828401</v>
      </c>
      <c r="B2494" s="3">
        <v>63.3</v>
      </c>
    </row>
    <row r="2495" ht="15.6" spans="1:2">
      <c r="A2495" s="3" t="str">
        <f>"20200828402"</f>
        <v>20200828402</v>
      </c>
      <c r="B2495" s="3" t="s">
        <v>3</v>
      </c>
    </row>
    <row r="2496" ht="15.6" spans="1:2">
      <c r="A2496" s="3" t="str">
        <f>"20200828403"</f>
        <v>20200828403</v>
      </c>
      <c r="B2496" s="3" t="s">
        <v>3</v>
      </c>
    </row>
    <row r="2497" ht="15.6" spans="1:2">
      <c r="A2497" s="3" t="str">
        <f>"20200828404"</f>
        <v>20200828404</v>
      </c>
      <c r="B2497" s="3" t="s">
        <v>3</v>
      </c>
    </row>
    <row r="2498" ht="15.6" spans="1:2">
      <c r="A2498" s="3" t="str">
        <f>"20200828405"</f>
        <v>20200828405</v>
      </c>
      <c r="B2498" s="3">
        <v>67.1</v>
      </c>
    </row>
    <row r="2499" ht="15.6" spans="1:2">
      <c r="A2499" s="3" t="str">
        <f>"20200828406"</f>
        <v>20200828406</v>
      </c>
      <c r="B2499" s="3">
        <v>59.8</v>
      </c>
    </row>
    <row r="2500" ht="15.6" spans="1:2">
      <c r="A2500" s="3" t="str">
        <f>"20200828407"</f>
        <v>20200828407</v>
      </c>
      <c r="B2500" s="3" t="s">
        <v>3</v>
      </c>
    </row>
    <row r="2501" ht="15.6" spans="1:2">
      <c r="A2501" s="3" t="str">
        <f>"20200828408"</f>
        <v>20200828408</v>
      </c>
      <c r="B2501" s="3">
        <v>44.9</v>
      </c>
    </row>
    <row r="2502" ht="15.6" spans="1:2">
      <c r="A2502" s="3" t="str">
        <f>"20200828409"</f>
        <v>20200828409</v>
      </c>
      <c r="B2502" s="3" t="s">
        <v>3</v>
      </c>
    </row>
    <row r="2503" ht="15.6" spans="1:2">
      <c r="A2503" s="3" t="str">
        <f>"20200828410"</f>
        <v>20200828410</v>
      </c>
      <c r="B2503" s="3" t="s">
        <v>3</v>
      </c>
    </row>
    <row r="2504" ht="15.6" spans="1:2">
      <c r="A2504" s="3" t="str">
        <f>"20200828411"</f>
        <v>20200828411</v>
      </c>
      <c r="B2504" s="3" t="s">
        <v>3</v>
      </c>
    </row>
    <row r="2505" ht="15.6" spans="1:2">
      <c r="A2505" s="3" t="str">
        <f>"20200828412"</f>
        <v>20200828412</v>
      </c>
      <c r="B2505" s="3">
        <v>50.4</v>
      </c>
    </row>
    <row r="2506" ht="15.6" spans="1:2">
      <c r="A2506" s="3" t="str">
        <f>"20200828413"</f>
        <v>20200828413</v>
      </c>
      <c r="B2506" s="3" t="s">
        <v>3</v>
      </c>
    </row>
    <row r="2507" ht="15.6" spans="1:2">
      <c r="A2507" s="3" t="str">
        <f>"20200828414"</f>
        <v>20200828414</v>
      </c>
      <c r="B2507" s="3" t="s">
        <v>3</v>
      </c>
    </row>
    <row r="2508" ht="15.6" spans="1:2">
      <c r="A2508" s="3" t="str">
        <f>"20200828415"</f>
        <v>20200828415</v>
      </c>
      <c r="B2508" s="3">
        <v>62.7</v>
      </c>
    </row>
    <row r="2509" ht="15.6" spans="1:2">
      <c r="A2509" s="3" t="str">
        <f>"20200828416"</f>
        <v>20200828416</v>
      </c>
      <c r="B2509" s="3">
        <v>50.7</v>
      </c>
    </row>
    <row r="2510" ht="15.6" spans="1:2">
      <c r="A2510" s="3" t="str">
        <f>"20200828417"</f>
        <v>20200828417</v>
      </c>
      <c r="B2510" s="3">
        <v>33.1</v>
      </c>
    </row>
    <row r="2511" ht="15.6" spans="1:2">
      <c r="A2511" s="3" t="str">
        <f>"20200828418"</f>
        <v>20200828418</v>
      </c>
      <c r="B2511" s="3">
        <v>52</v>
      </c>
    </row>
    <row r="2512" ht="15.6" spans="1:2">
      <c r="A2512" s="3" t="str">
        <f>"20200828419"</f>
        <v>20200828419</v>
      </c>
      <c r="B2512" s="3" t="s">
        <v>3</v>
      </c>
    </row>
    <row r="2513" ht="15.6" spans="1:2">
      <c r="A2513" s="3" t="str">
        <f>"20200828420"</f>
        <v>20200828420</v>
      </c>
      <c r="B2513" s="3">
        <v>66.9</v>
      </c>
    </row>
    <row r="2514" ht="15.6" spans="1:2">
      <c r="A2514" s="3" t="str">
        <f>"20200828421"</f>
        <v>20200828421</v>
      </c>
      <c r="B2514" s="3" t="s">
        <v>3</v>
      </c>
    </row>
    <row r="2515" ht="15.6" spans="1:2">
      <c r="A2515" s="3" t="str">
        <f>"20200828422"</f>
        <v>20200828422</v>
      </c>
      <c r="B2515" s="3" t="s">
        <v>3</v>
      </c>
    </row>
    <row r="2516" ht="15.6" spans="1:2">
      <c r="A2516" s="3" t="str">
        <f>"20200828423"</f>
        <v>20200828423</v>
      </c>
      <c r="B2516" s="3" t="s">
        <v>3</v>
      </c>
    </row>
    <row r="2517" ht="15.6" spans="1:2">
      <c r="A2517" s="3" t="str">
        <f>"20200828424"</f>
        <v>20200828424</v>
      </c>
      <c r="B2517" s="3" t="s">
        <v>3</v>
      </c>
    </row>
    <row r="2518" ht="15.6" spans="1:2">
      <c r="A2518" s="3" t="str">
        <f>"20200828425"</f>
        <v>20200828425</v>
      </c>
      <c r="B2518" s="3" t="s">
        <v>3</v>
      </c>
    </row>
    <row r="2519" ht="15.6" spans="1:2">
      <c r="A2519" s="3" t="str">
        <f>"20200828426"</f>
        <v>20200828426</v>
      </c>
      <c r="B2519" s="3">
        <v>52.8</v>
      </c>
    </row>
    <row r="2520" ht="15.6" spans="1:2">
      <c r="A2520" s="3" t="str">
        <f>"20200828427"</f>
        <v>20200828427</v>
      </c>
      <c r="B2520" s="3" t="s">
        <v>3</v>
      </c>
    </row>
    <row r="2521" ht="15.6" spans="1:2">
      <c r="A2521" s="3" t="str">
        <f>"20200828428"</f>
        <v>20200828428</v>
      </c>
      <c r="B2521" s="3" t="s">
        <v>3</v>
      </c>
    </row>
  </sheetData>
  <mergeCells count="1">
    <mergeCell ref="A1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2020-08-14T01:25:00Z</dcterms:created>
  <dcterms:modified xsi:type="dcterms:W3CDTF">2020-08-14T01:39:22Z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