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Sheet1!$A$2:$K$38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<sst xmlns="http://schemas.openxmlformats.org/spreadsheetml/2006/main" count="229" uniqueCount="95">
  <si>
    <t>驻马店市驿城区产业投资集团有限公司及其下属子公司2026年公开招聘工作人员进入面试人员名单</t>
  </si>
  <si>
    <t>职位代码</t>
  </si>
  <si>
    <t>用户姓名</t>
  </si>
  <si>
    <t>身份证号码</t>
  </si>
  <si>
    <t>准考证号</t>
  </si>
  <si>
    <t>笔试科目</t>
  </si>
  <si>
    <t>职位名称</t>
  </si>
  <si>
    <t>招考单位</t>
  </si>
  <si>
    <t>笔试成绩</t>
  </si>
  <si>
    <t>成绩排名</t>
  </si>
  <si>
    <t>备注</t>
  </si>
  <si>
    <t>是否进入面试</t>
  </si>
  <si>
    <t>赵春利</t>
  </si>
  <si>
    <t>412821********5329</t>
  </si>
  <si>
    <t>综合卷</t>
  </si>
  <si>
    <t>财务人员</t>
  </si>
  <si>
    <t>驻马店市驿城区产业投资集团有限公司</t>
  </si>
  <si>
    <t>进入面试</t>
  </si>
  <si>
    <t>怀月</t>
  </si>
  <si>
    <t>412829********0027</t>
  </si>
  <si>
    <t>张淑芳</t>
  </si>
  <si>
    <t>412823********1783</t>
  </si>
  <si>
    <t>王俊力</t>
  </si>
  <si>
    <t>412822********7261</t>
  </si>
  <si>
    <t>张露予</t>
  </si>
  <si>
    <t>411702********082X</t>
  </si>
  <si>
    <t>和吉祥</t>
  </si>
  <si>
    <t>412825********4128</t>
  </si>
  <si>
    <t>002</t>
  </si>
  <si>
    <t>李蕊雅</t>
  </si>
  <si>
    <t>412824********2804</t>
  </si>
  <si>
    <t>李玉娟</t>
  </si>
  <si>
    <t>412822********7268</t>
  </si>
  <si>
    <t>李亚聪</t>
  </si>
  <si>
    <t>412822********2689</t>
  </si>
  <si>
    <t>黄子韶</t>
  </si>
  <si>
    <t>412825********0293</t>
  </si>
  <si>
    <t>法务专员</t>
  </si>
  <si>
    <t>王一鸣</t>
  </si>
  <si>
    <t>412826********521X</t>
  </si>
  <si>
    <t>张琪</t>
  </si>
  <si>
    <t>412821********1021</t>
  </si>
  <si>
    <t>李明明</t>
  </si>
  <si>
    <t>412828********4250</t>
  </si>
  <si>
    <t>市场营销员</t>
  </si>
  <si>
    <t>纪威</t>
  </si>
  <si>
    <t>412821********2555</t>
  </si>
  <si>
    <t>赵彦彬</t>
  </si>
  <si>
    <t>412321********2713</t>
  </si>
  <si>
    <t>朱文波</t>
  </si>
  <si>
    <t>412727********4039</t>
  </si>
  <si>
    <t>项目经理</t>
  </si>
  <si>
    <t>河南同兴建筑工程有限公司</t>
  </si>
  <si>
    <t>贺敬宗</t>
  </si>
  <si>
    <t>412822********6912</t>
  </si>
  <si>
    <t>吕文洋</t>
  </si>
  <si>
    <t>412822********2654</t>
  </si>
  <si>
    <t>张旭</t>
  </si>
  <si>
    <t>412828********001X</t>
  </si>
  <si>
    <t>杜博宇</t>
  </si>
  <si>
    <t>412826********4211</t>
  </si>
  <si>
    <t>郑伟伟</t>
  </si>
  <si>
    <t>412823********1635</t>
  </si>
  <si>
    <t>王亚丽</t>
  </si>
  <si>
    <t>411081********922X</t>
  </si>
  <si>
    <t>办公室文员</t>
  </si>
  <si>
    <t>驻马店市弘兴矿业有限责任公司</t>
  </si>
  <si>
    <t>王可心</t>
  </si>
  <si>
    <t>412824********7749</t>
  </si>
  <si>
    <t>崔云开</t>
  </si>
  <si>
    <t>412828********0010</t>
  </si>
  <si>
    <t>杨曼</t>
  </si>
  <si>
    <t>412829********1640</t>
  </si>
  <si>
    <t>张俊芳</t>
  </si>
  <si>
    <t>412823********6866</t>
  </si>
  <si>
    <t>申晶晶</t>
  </si>
  <si>
    <t>412821********2524</t>
  </si>
  <si>
    <t>杨家豪</t>
  </si>
  <si>
    <t>412825********8812</t>
  </si>
  <si>
    <t>朱佳敏</t>
  </si>
  <si>
    <t>411722********3325</t>
  </si>
  <si>
    <t>梁梦茹</t>
  </si>
  <si>
    <t>412821********1543</t>
  </si>
  <si>
    <t>霍宇博</t>
  </si>
  <si>
    <t>412702********1971</t>
  </si>
  <si>
    <t>李雨柔</t>
  </si>
  <si>
    <t>412822********8045</t>
  </si>
  <si>
    <t>邓宇悦</t>
  </si>
  <si>
    <t>412826********4946</t>
  </si>
  <si>
    <t>段莹莹</t>
  </si>
  <si>
    <t>412801********1144</t>
  </si>
  <si>
    <t>刘孟佳</t>
  </si>
  <si>
    <t>412825********8565</t>
  </si>
  <si>
    <t>张吟函</t>
  </si>
  <si>
    <t>410411********5525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</si>
</sst>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tabSelected="1" workbookViewId="0">
      <selection activeCell="E14" sqref="E14"/>
    </sheetView>
  </sheetViews>
  <sheetFormatPr defaultColWidth="9" defaultRowHeight="13.5"/>
  <cols>
    <col min="1" max="1" width="8.625" style="1" customWidth="1"/>
    <col min="2" max="2" width="8.875" style="1" customWidth="1"/>
    <col min="3" max="3" width="20.225" style="1" customWidth="1"/>
    <col min="4" max="4" width="13.225" style="1" customWidth="1"/>
    <col min="5" max="5" width="9.66666666666667" style="1" customWidth="1"/>
    <col min="6" max="6" width="11.6666666666667" style="1" customWidth="1"/>
    <col min="7" max="7" width="19.5" style="2" customWidth="1"/>
    <col min="8" max="8" width="9" style="3"/>
    <col min="9" max="9" width="9.33333333333333" style="1" customWidth="1"/>
    <col min="10" max="10" width="8.55833333333333" style="1" customWidth="1"/>
    <col min="11" max="11" width="14.4083333333333" style="1" customWidth="1"/>
    <col min="12" max="16384" width="9" style="1"/>
  </cols>
  <sheetData>
    <row r="1" s="1" customFormat="1" ht="39" customHeight="1" spans="1:11">
      <c r="A1" s="4" t="s">
        <v>0</v>
      </c>
      <c r="B1" s="4"/>
      <c r="C1" s="4"/>
      <c r="D1" s="4"/>
      <c r="E1" s="4"/>
      <c r="F1" s="4"/>
      <c r="G1" s="5"/>
      <c r="H1" s="4"/>
      <c r="I1" s="4"/>
      <c r="J1" s="4"/>
      <c r="K1" s="4"/>
    </row>
    <row r="2" s="1" customFormat="1" ht="28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8" t="s">
        <v>8</v>
      </c>
      <c r="I2" s="6" t="s">
        <v>9</v>
      </c>
      <c r="J2" s="6" t="s">
        <v>10</v>
      </c>
      <c r="K2" s="9" t="s">
        <v>11</v>
      </c>
    </row>
    <row r="3" s="1" customFormat="1" ht="31" customHeight="1" spans="1:11">
      <c r="A3" s="9" t="str">
        <f t="shared" ref="A3:A8" si="0">"002"</f>
        <v>002</v>
      </c>
      <c r="B3" s="9" t="s">
        <v>12</v>
      </c>
      <c r="C3" s="9" t="s">
        <v>13</v>
      </c>
      <c r="D3" s="9" t="str">
        <f>"20260101009"</f>
        <v>20260101009</v>
      </c>
      <c r="E3" s="9" t="s">
        <v>14</v>
      </c>
      <c r="F3" s="9" t="s">
        <v>15</v>
      </c>
      <c r="G3" s="10" t="s">
        <v>16</v>
      </c>
      <c r="H3" s="11">
        <v>79.25</v>
      </c>
      <c r="I3" s="12">
        <f t="shared" ref="I3:I11" si="1">_xlfn.RANK.EQ(H3,H$3:H$11)</f>
        <v>1</v>
      </c>
      <c r="J3" s="9"/>
      <c r="K3" s="9" t="s">
        <v>17</v>
      </c>
    </row>
    <row r="4" s="1" customFormat="1" ht="31" customHeight="1" spans="1:11">
      <c r="A4" s="9" t="str">
        <f t="shared" si="0"/>
        <v>002</v>
      </c>
      <c r="B4" s="9" t="s">
        <v>18</v>
      </c>
      <c r="C4" s="9" t="s">
        <v>19</v>
      </c>
      <c r="D4" s="9" t="str">
        <f>"20260102009"</f>
        <v>20260102009</v>
      </c>
      <c r="E4" s="9" t="s">
        <v>14</v>
      </c>
      <c r="F4" s="9" t="s">
        <v>15</v>
      </c>
      <c r="G4" s="10" t="s">
        <v>16</v>
      </c>
      <c r="H4" s="11">
        <v>78.75</v>
      </c>
      <c r="I4" s="12">
        <f t="shared" si="1"/>
        <v>2</v>
      </c>
      <c r="J4" s="9"/>
      <c r="K4" s="9" t="s">
        <v>17</v>
      </c>
    </row>
    <row r="5" s="1" customFormat="1" ht="31" customHeight="1" spans="1:11">
      <c r="A5" s="9" t="str">
        <f t="shared" si="0"/>
        <v>002</v>
      </c>
      <c r="B5" s="9" t="s">
        <v>20</v>
      </c>
      <c r="C5" s="9" t="s">
        <v>21</v>
      </c>
      <c r="D5" s="9" t="str">
        <f>"20260101004"</f>
        <v>20260101004</v>
      </c>
      <c r="E5" s="9" t="s">
        <v>14</v>
      </c>
      <c r="F5" s="9" t="s">
        <v>15</v>
      </c>
      <c r="G5" s="10" t="s">
        <v>16</v>
      </c>
      <c r="H5" s="11">
        <v>77.75</v>
      </c>
      <c r="I5" s="12">
        <f t="shared" si="1"/>
        <v>3</v>
      </c>
      <c r="J5" s="9"/>
      <c r="K5" s="9" t="s">
        <v>17</v>
      </c>
    </row>
    <row r="6" s="1" customFormat="1" ht="31" customHeight="1" spans="1:11">
      <c r="A6" s="9" t="str">
        <f t="shared" si="0"/>
        <v>002</v>
      </c>
      <c r="B6" s="9" t="s">
        <v>22</v>
      </c>
      <c r="C6" s="9" t="s">
        <v>23</v>
      </c>
      <c r="D6" s="9" t="str">
        <f>"20260102024"</f>
        <v>20260102024</v>
      </c>
      <c r="E6" s="9" t="s">
        <v>14</v>
      </c>
      <c r="F6" s="9" t="s">
        <v>15</v>
      </c>
      <c r="G6" s="10" t="s">
        <v>16</v>
      </c>
      <c r="H6" s="11">
        <v>77.75</v>
      </c>
      <c r="I6" s="12">
        <f t="shared" si="1"/>
        <v>3</v>
      </c>
      <c r="J6" s="9"/>
      <c r="K6" s="9" t="s">
        <v>17</v>
      </c>
    </row>
    <row r="7" s="1" customFormat="1" ht="31" customHeight="1" spans="1:11">
      <c r="A7" s="9" t="str">
        <f t="shared" si="0"/>
        <v>002</v>
      </c>
      <c r="B7" s="9" t="s">
        <v>24</v>
      </c>
      <c r="C7" s="9" t="s">
        <v>25</v>
      </c>
      <c r="D7" s="9" t="str">
        <f>"20260101008"</f>
        <v>20260101008</v>
      </c>
      <c r="E7" s="9" t="s">
        <v>14</v>
      </c>
      <c r="F7" s="9" t="s">
        <v>15</v>
      </c>
      <c r="G7" s="10" t="s">
        <v>16</v>
      </c>
      <c r="H7" s="11">
        <v>76.25</v>
      </c>
      <c r="I7" s="12">
        <f t="shared" si="1"/>
        <v>5</v>
      </c>
      <c r="J7" s="9"/>
      <c r="K7" s="9" t="s">
        <v>17</v>
      </c>
    </row>
    <row r="8" s="1" customFormat="1" ht="31" customHeight="1" spans="1:11">
      <c r="A8" s="9" t="str">
        <f t="shared" si="0"/>
        <v>002</v>
      </c>
      <c r="B8" s="9" t="s">
        <v>26</v>
      </c>
      <c r="C8" s="9" t="s">
        <v>27</v>
      </c>
      <c r="D8" s="9" t="str">
        <f>"20260102028"</f>
        <v>20260102028</v>
      </c>
      <c r="E8" s="9" t="s">
        <v>14</v>
      </c>
      <c r="F8" s="9" t="s">
        <v>15</v>
      </c>
      <c r="G8" s="10" t="s">
        <v>16</v>
      </c>
      <c r="H8" s="11">
        <v>76.25</v>
      </c>
      <c r="I8" s="12">
        <f t="shared" si="1"/>
        <v>5</v>
      </c>
      <c r="J8" s="9"/>
      <c r="K8" s="9" t="s">
        <v>17</v>
      </c>
    </row>
    <row r="9" s="1" customFormat="1" ht="31" customHeight="1" spans="1:11">
      <c r="A9" s="17" t="s">
        <v>28</v>
      </c>
      <c r="B9" s="9" t="s">
        <v>29</v>
      </c>
      <c r="C9" s="9" t="s">
        <v>30</v>
      </c>
      <c r="D9" s="9">
        <v>20260110014</v>
      </c>
      <c r="E9" s="9" t="s">
        <v>14</v>
      </c>
      <c r="F9" s="9" t="s">
        <v>15</v>
      </c>
      <c r="G9" s="10" t="s">
        <v>16</v>
      </c>
      <c r="H9" s="11">
        <v>75.75</v>
      </c>
      <c r="I9" s="12">
        <f t="shared" si="1"/>
        <v>7</v>
      </c>
      <c r="J9" s="9"/>
      <c r="K9" s="9" t="s">
        <v>17</v>
      </c>
    </row>
    <row r="10" s="1" customFormat="1" ht="31" customHeight="1" spans="1:11">
      <c r="A10" s="9" t="str">
        <f>"002"</f>
        <v>002</v>
      </c>
      <c r="B10" s="9" t="s">
        <v>31</v>
      </c>
      <c r="C10" s="9" t="s">
        <v>32</v>
      </c>
      <c r="D10" s="9" t="str">
        <f>"20260101028"</f>
        <v>20260101028</v>
      </c>
      <c r="E10" s="9" t="s">
        <v>14</v>
      </c>
      <c r="F10" s="9" t="s">
        <v>15</v>
      </c>
      <c r="G10" s="10" t="s">
        <v>16</v>
      </c>
      <c r="H10" s="11">
        <v>75</v>
      </c>
      <c r="I10" s="12">
        <f t="shared" si="1"/>
        <v>8</v>
      </c>
      <c r="J10" s="9"/>
      <c r="K10" s="9" t="s">
        <v>17</v>
      </c>
    </row>
    <row r="11" s="1" customFormat="1" ht="31" customHeight="1" spans="1:11">
      <c r="A11" s="9" t="str">
        <f>"002"</f>
        <v>002</v>
      </c>
      <c r="B11" s="9" t="s">
        <v>33</v>
      </c>
      <c r="C11" s="9" t="s">
        <v>34</v>
      </c>
      <c r="D11" s="9" t="str">
        <f>"20260101029"</f>
        <v>20260101029</v>
      </c>
      <c r="E11" s="9" t="s">
        <v>14</v>
      </c>
      <c r="F11" s="9" t="s">
        <v>15</v>
      </c>
      <c r="G11" s="10" t="s">
        <v>16</v>
      </c>
      <c r="H11" s="11">
        <v>74.5</v>
      </c>
      <c r="I11" s="12">
        <f t="shared" si="1"/>
        <v>9</v>
      </c>
      <c r="J11" s="9"/>
      <c r="K11" s="9" t="s">
        <v>17</v>
      </c>
    </row>
    <row r="12" s="1" customFormat="1" ht="31" customHeight="1" spans="1:11">
      <c r="A12" s="9" t="str">
        <f>"003"</f>
        <v>003</v>
      </c>
      <c r="B12" s="9" t="s">
        <v>35</v>
      </c>
      <c r="C12" s="9" t="s">
        <v>36</v>
      </c>
      <c r="D12" s="9" t="str">
        <f>"20260103011"</f>
        <v>20260103011</v>
      </c>
      <c r="E12" s="9" t="s">
        <v>14</v>
      </c>
      <c r="F12" s="9" t="s">
        <v>37</v>
      </c>
      <c r="G12" s="10" t="s">
        <v>16</v>
      </c>
      <c r="H12" s="11">
        <v>78.75</v>
      </c>
      <c r="I12" s="12">
        <v>1</v>
      </c>
      <c r="J12" s="9"/>
      <c r="K12" s="9" t="s">
        <v>17</v>
      </c>
    </row>
    <row r="13" s="1" customFormat="1" ht="31" customHeight="1" spans="1:11">
      <c r="A13" s="13" t="str">
        <f>"003"</f>
        <v>003</v>
      </c>
      <c r="B13" s="13" t="s">
        <v>38</v>
      </c>
      <c r="C13" s="14" t="s">
        <v>39</v>
      </c>
      <c r="D13" s="13" t="str">
        <f>"20260103012"</f>
        <v>20260103012</v>
      </c>
      <c r="E13" s="13" t="s">
        <v>14</v>
      </c>
      <c r="F13" s="13" t="s">
        <v>37</v>
      </c>
      <c r="G13" s="15" t="s">
        <v>16</v>
      </c>
      <c r="H13" s="16">
        <v>76.25</v>
      </c>
      <c r="I13" s="12">
        <v>2</v>
      </c>
      <c r="J13" s="13"/>
      <c r="K13" s="9" t="s">
        <v>17</v>
      </c>
    </row>
    <row r="14" s="1" customFormat="1" ht="31" customHeight="1" spans="1:11">
      <c r="A14" s="9" t="str">
        <f>"003"</f>
        <v>003</v>
      </c>
      <c r="B14" s="9" t="s">
        <v>40</v>
      </c>
      <c r="C14" s="9" t="s">
        <v>41</v>
      </c>
      <c r="D14" s="9" t="str">
        <f>"20260103009"</f>
        <v>20260103009</v>
      </c>
      <c r="E14" s="9" t="s">
        <v>14</v>
      </c>
      <c r="F14" s="9" t="s">
        <v>37</v>
      </c>
      <c r="G14" s="10" t="s">
        <v>16</v>
      </c>
      <c r="H14" s="11">
        <v>74.5</v>
      </c>
      <c r="I14" s="12">
        <v>3</v>
      </c>
      <c r="J14" s="9"/>
      <c r="K14" s="9" t="s">
        <v>17</v>
      </c>
    </row>
    <row r="15" s="1" customFormat="1" ht="31" customHeight="1" spans="1:11">
      <c r="A15" s="9" t="str">
        <f>"004"</f>
        <v>004</v>
      </c>
      <c r="B15" s="9" t="s">
        <v>42</v>
      </c>
      <c r="C15" s="9" t="s">
        <v>43</v>
      </c>
      <c r="D15" s="9" t="str">
        <f>"20260104001"</f>
        <v>20260104001</v>
      </c>
      <c r="E15" s="9" t="s">
        <v>14</v>
      </c>
      <c r="F15" s="9" t="s">
        <v>44</v>
      </c>
      <c r="G15" s="10" t="s">
        <v>16</v>
      </c>
      <c r="H15" s="11">
        <v>78.5</v>
      </c>
      <c r="I15" s="12">
        <f>_xlfn.RANK.EQ(H15,H$15:H$17)</f>
        <v>1</v>
      </c>
      <c r="J15" s="9"/>
      <c r="K15" s="9" t="s">
        <v>17</v>
      </c>
    </row>
    <row r="16" s="1" customFormat="1" ht="31" customHeight="1" spans="1:11">
      <c r="A16" s="9" t="str">
        <f>"004"</f>
        <v>004</v>
      </c>
      <c r="B16" s="9" t="s">
        <v>45</v>
      </c>
      <c r="C16" s="9" t="s">
        <v>46</v>
      </c>
      <c r="D16" s="9" t="str">
        <f>"20260104009"</f>
        <v>20260104009</v>
      </c>
      <c r="E16" s="9" t="s">
        <v>14</v>
      </c>
      <c r="F16" s="9" t="s">
        <v>44</v>
      </c>
      <c r="G16" s="10" t="s">
        <v>16</v>
      </c>
      <c r="H16" s="11">
        <v>77</v>
      </c>
      <c r="I16" s="12">
        <f>_xlfn.RANK.EQ(H16,H$15:H$17)</f>
        <v>2</v>
      </c>
      <c r="J16" s="9"/>
      <c r="K16" s="9" t="s">
        <v>17</v>
      </c>
    </row>
    <row r="17" s="1" customFormat="1" ht="31" customHeight="1" spans="1:11">
      <c r="A17" s="9" t="str">
        <f>"004"</f>
        <v>004</v>
      </c>
      <c r="B17" s="9" t="s">
        <v>47</v>
      </c>
      <c r="C17" s="9" t="s">
        <v>48</v>
      </c>
      <c r="D17" s="9" t="str">
        <f>"20260103025"</f>
        <v>20260103025</v>
      </c>
      <c r="E17" s="9" t="s">
        <v>14</v>
      </c>
      <c r="F17" s="9" t="s">
        <v>44</v>
      </c>
      <c r="G17" s="10" t="s">
        <v>16</v>
      </c>
      <c r="H17" s="11">
        <v>75.25</v>
      </c>
      <c r="I17" s="12">
        <f>_xlfn.RANK.EQ(H17,H$15:H$17)</f>
        <v>3</v>
      </c>
      <c r="J17" s="9"/>
      <c r="K17" s="9" t="s">
        <v>17</v>
      </c>
    </row>
    <row r="18" s="1" customFormat="1" ht="31" customHeight="1" spans="1:11">
      <c r="A18" s="9" t="str">
        <f t="shared" ref="A18:A47" si="2">"006"</f>
        <v>006</v>
      </c>
      <c r="B18" s="9" t="s">
        <v>49</v>
      </c>
      <c r="C18" s="9" t="s">
        <v>50</v>
      </c>
      <c r="D18" s="9" t="str">
        <f>"20260105007"</f>
        <v>20260105007</v>
      </c>
      <c r="E18" s="9" t="s">
        <v>14</v>
      </c>
      <c r="F18" s="9" t="s">
        <v>51</v>
      </c>
      <c r="G18" s="10" t="s">
        <v>52</v>
      </c>
      <c r="H18" s="11">
        <v>74.75</v>
      </c>
      <c r="I18" s="12">
        <v>1</v>
      </c>
      <c r="J18" s="9"/>
      <c r="K18" s="9" t="s">
        <v>17</v>
      </c>
    </row>
    <row r="19" s="1" customFormat="1" ht="31" customHeight="1" spans="1:11">
      <c r="A19" s="9" t="str">
        <f t="shared" si="2"/>
        <v>006</v>
      </c>
      <c r="B19" s="9" t="s">
        <v>53</v>
      </c>
      <c r="C19" s="9" t="s">
        <v>54</v>
      </c>
      <c r="D19" s="9" t="str">
        <f>"20260105010"</f>
        <v>20260105010</v>
      </c>
      <c r="E19" s="9" t="s">
        <v>14</v>
      </c>
      <c r="F19" s="9" t="s">
        <v>51</v>
      </c>
      <c r="G19" s="10" t="s">
        <v>52</v>
      </c>
      <c r="H19" s="11">
        <v>74.75</v>
      </c>
      <c r="I19" s="12">
        <v>1</v>
      </c>
      <c r="J19" s="9"/>
      <c r="K19" s="9" t="s">
        <v>17</v>
      </c>
    </row>
    <row r="20" s="1" customFormat="1" ht="31" customHeight="1" spans="1:11">
      <c r="A20" s="9" t="str">
        <f t="shared" si="2"/>
        <v>006</v>
      </c>
      <c r="B20" s="9" t="s">
        <v>55</v>
      </c>
      <c r="C20" s="9" t="s">
        <v>56</v>
      </c>
      <c r="D20" s="9" t="str">
        <f>"20260104025"</f>
        <v>20260104025</v>
      </c>
      <c r="E20" s="9" t="s">
        <v>14</v>
      </c>
      <c r="F20" s="9" t="s">
        <v>51</v>
      </c>
      <c r="G20" s="10" t="s">
        <v>52</v>
      </c>
      <c r="H20" s="11">
        <v>73.75</v>
      </c>
      <c r="I20" s="12">
        <v>3</v>
      </c>
      <c r="J20" s="9"/>
      <c r="K20" s="9" t="s">
        <v>17</v>
      </c>
    </row>
    <row r="21" s="1" customFormat="1" ht="31" customHeight="1" spans="1:11">
      <c r="A21" s="9" t="str">
        <f t="shared" si="2"/>
        <v>006</v>
      </c>
      <c r="B21" s="9" t="s">
        <v>57</v>
      </c>
      <c r="C21" s="9" t="s">
        <v>58</v>
      </c>
      <c r="D21" s="9" t="str">
        <f>"20260105008"</f>
        <v>20260105008</v>
      </c>
      <c r="E21" s="9" t="s">
        <v>14</v>
      </c>
      <c r="F21" s="9" t="s">
        <v>51</v>
      </c>
      <c r="G21" s="10" t="s">
        <v>52</v>
      </c>
      <c r="H21" s="11">
        <v>73.75</v>
      </c>
      <c r="I21" s="12">
        <v>3</v>
      </c>
      <c r="J21" s="9"/>
      <c r="K21" s="9" t="s">
        <v>17</v>
      </c>
    </row>
    <row r="22" s="1" customFormat="1" ht="31" customHeight="1" spans="1:11">
      <c r="A22" s="9" t="str">
        <f t="shared" si="2"/>
        <v>006</v>
      </c>
      <c r="B22" s="9" t="s">
        <v>59</v>
      </c>
      <c r="C22" s="9" t="s">
        <v>60</v>
      </c>
      <c r="D22" s="9" t="str">
        <f>"20260104013"</f>
        <v>20260104013</v>
      </c>
      <c r="E22" s="9" t="s">
        <v>14</v>
      </c>
      <c r="F22" s="9" t="s">
        <v>51</v>
      </c>
      <c r="G22" s="10" t="s">
        <v>52</v>
      </c>
      <c r="H22" s="11">
        <v>73.5</v>
      </c>
      <c r="I22" s="12">
        <v>5</v>
      </c>
      <c r="J22" s="9"/>
      <c r="K22" s="9" t="s">
        <v>17</v>
      </c>
    </row>
    <row r="23" s="1" customFormat="1" ht="31" customHeight="1" spans="1:11">
      <c r="A23" s="9" t="str">
        <f t="shared" si="2"/>
        <v>006</v>
      </c>
      <c r="B23" s="9" t="s">
        <v>61</v>
      </c>
      <c r="C23" s="9" t="s">
        <v>62</v>
      </c>
      <c r="D23" s="9" t="str">
        <f>"20260104027"</f>
        <v>20260104027</v>
      </c>
      <c r="E23" s="9" t="s">
        <v>14</v>
      </c>
      <c r="F23" s="9" t="s">
        <v>51</v>
      </c>
      <c r="G23" s="10" t="s">
        <v>52</v>
      </c>
      <c r="H23" s="11">
        <v>73.5</v>
      </c>
      <c r="I23" s="12">
        <v>5</v>
      </c>
      <c r="J23" s="9"/>
      <c r="K23" s="9" t="s">
        <v>17</v>
      </c>
    </row>
    <row r="24" s="1" customFormat="1" ht="31" customHeight="1" spans="1:11">
      <c r="A24" s="9" t="str">
        <f t="shared" ref="A24:A35" si="3">"010"</f>
        <v>010</v>
      </c>
      <c r="B24" s="9" t="s">
        <v>63</v>
      </c>
      <c r="C24" s="9" t="s">
        <v>64</v>
      </c>
      <c r="D24" s="9" t="str">
        <f>"20260109012"</f>
        <v>20260109012</v>
      </c>
      <c r="E24" s="9" t="s">
        <v>14</v>
      </c>
      <c r="F24" s="9" t="s">
        <v>65</v>
      </c>
      <c r="G24" s="10" t="s">
        <v>66</v>
      </c>
      <c r="H24" s="11">
        <v>83.5</v>
      </c>
      <c r="I24" s="12">
        <f t="shared" ref="I24:I35" si="4">_xlfn.RANK.EQ(H24,H$24:H$35)</f>
        <v>1</v>
      </c>
      <c r="J24" s="9"/>
      <c r="K24" s="9" t="s">
        <v>17</v>
      </c>
    </row>
    <row r="25" s="1" customFormat="1" ht="31" customHeight="1" spans="1:11">
      <c r="A25" s="9" t="str">
        <f t="shared" si="3"/>
        <v>010</v>
      </c>
      <c r="B25" s="9" t="s">
        <v>67</v>
      </c>
      <c r="C25" s="9" t="s">
        <v>68</v>
      </c>
      <c r="D25" s="9" t="str">
        <f>"20260105022"</f>
        <v>20260105022</v>
      </c>
      <c r="E25" s="9" t="s">
        <v>14</v>
      </c>
      <c r="F25" s="9" t="s">
        <v>65</v>
      </c>
      <c r="G25" s="10" t="s">
        <v>66</v>
      </c>
      <c r="H25" s="11">
        <v>82</v>
      </c>
      <c r="I25" s="12">
        <f t="shared" si="4"/>
        <v>2</v>
      </c>
      <c r="J25" s="9"/>
      <c r="K25" s="9" t="s">
        <v>17</v>
      </c>
    </row>
    <row r="26" s="1" customFormat="1" ht="31" customHeight="1" spans="1:11">
      <c r="A26" s="9" t="str">
        <f t="shared" si="3"/>
        <v>010</v>
      </c>
      <c r="B26" s="9" t="s">
        <v>69</v>
      </c>
      <c r="C26" s="9" t="s">
        <v>70</v>
      </c>
      <c r="D26" s="9" t="str">
        <f>"20260106024"</f>
        <v>20260106024</v>
      </c>
      <c r="E26" s="9" t="s">
        <v>14</v>
      </c>
      <c r="F26" s="9" t="s">
        <v>65</v>
      </c>
      <c r="G26" s="10" t="s">
        <v>66</v>
      </c>
      <c r="H26" s="11">
        <v>81.5</v>
      </c>
      <c r="I26" s="12">
        <f t="shared" si="4"/>
        <v>3</v>
      </c>
      <c r="J26" s="9"/>
      <c r="K26" s="9" t="s">
        <v>17</v>
      </c>
    </row>
    <row r="27" s="1" customFormat="1" ht="31" customHeight="1" spans="1:11">
      <c r="A27" s="9" t="str">
        <f t="shared" si="3"/>
        <v>010</v>
      </c>
      <c r="B27" s="9" t="s">
        <v>71</v>
      </c>
      <c r="C27" s="9" t="s">
        <v>72</v>
      </c>
      <c r="D27" s="9" t="str">
        <f>"20260106015"</f>
        <v>20260106015</v>
      </c>
      <c r="E27" s="9" t="s">
        <v>14</v>
      </c>
      <c r="F27" s="9" t="s">
        <v>65</v>
      </c>
      <c r="G27" s="10" t="s">
        <v>66</v>
      </c>
      <c r="H27" s="11">
        <v>80.75</v>
      </c>
      <c r="I27" s="12">
        <f t="shared" si="4"/>
        <v>4</v>
      </c>
      <c r="J27" s="9"/>
      <c r="K27" s="9" t="s">
        <v>17</v>
      </c>
    </row>
    <row r="28" s="1" customFormat="1" ht="31" customHeight="1" spans="1:11">
      <c r="A28" s="9" t="str">
        <f t="shared" si="3"/>
        <v>010</v>
      </c>
      <c r="B28" s="9" t="s">
        <v>73</v>
      </c>
      <c r="C28" s="9" t="s">
        <v>74</v>
      </c>
      <c r="D28" s="9" t="str">
        <f>"20260107010"</f>
        <v>20260107010</v>
      </c>
      <c r="E28" s="9" t="s">
        <v>14</v>
      </c>
      <c r="F28" s="9" t="s">
        <v>65</v>
      </c>
      <c r="G28" s="10" t="s">
        <v>66</v>
      </c>
      <c r="H28" s="11">
        <v>79</v>
      </c>
      <c r="I28" s="12">
        <f t="shared" si="4"/>
        <v>5</v>
      </c>
      <c r="J28" s="9"/>
      <c r="K28" s="9" t="s">
        <v>17</v>
      </c>
    </row>
    <row r="29" s="1" customFormat="1" ht="31" customHeight="1" spans="1:11">
      <c r="A29" s="9" t="str">
        <f t="shared" si="3"/>
        <v>010</v>
      </c>
      <c r="B29" s="9" t="s">
        <v>75</v>
      </c>
      <c r="C29" s="9" t="s">
        <v>76</v>
      </c>
      <c r="D29" s="9" t="str">
        <f>"20260106010"</f>
        <v>20260106010</v>
      </c>
      <c r="E29" s="9" t="s">
        <v>14</v>
      </c>
      <c r="F29" s="9" t="s">
        <v>65</v>
      </c>
      <c r="G29" s="10" t="s">
        <v>66</v>
      </c>
      <c r="H29" s="11">
        <v>76.75</v>
      </c>
      <c r="I29" s="12">
        <f t="shared" si="4"/>
        <v>6</v>
      </c>
      <c r="J29" s="9"/>
      <c r="K29" s="9" t="s">
        <v>17</v>
      </c>
    </row>
    <row r="30" s="1" customFormat="1" ht="31" customHeight="1" spans="1:11">
      <c r="A30" s="9" t="str">
        <f t="shared" si="3"/>
        <v>010</v>
      </c>
      <c r="B30" s="9" t="s">
        <v>77</v>
      </c>
      <c r="C30" s="9" t="s">
        <v>78</v>
      </c>
      <c r="D30" s="9" t="str">
        <f>"20260106001"</f>
        <v>20260106001</v>
      </c>
      <c r="E30" s="9" t="s">
        <v>14</v>
      </c>
      <c r="F30" s="9" t="s">
        <v>65</v>
      </c>
      <c r="G30" s="10" t="s">
        <v>66</v>
      </c>
      <c r="H30" s="11">
        <v>76.5</v>
      </c>
      <c r="I30" s="12">
        <f t="shared" si="4"/>
        <v>7</v>
      </c>
      <c r="J30" s="9"/>
      <c r="K30" s="9" t="s">
        <v>17</v>
      </c>
    </row>
    <row r="31" s="1" customFormat="1" ht="31" customHeight="1" spans="1:11">
      <c r="A31" s="9" t="str">
        <f t="shared" si="3"/>
        <v>010</v>
      </c>
      <c r="B31" s="9" t="s">
        <v>79</v>
      </c>
      <c r="C31" s="9" t="s">
        <v>80</v>
      </c>
      <c r="D31" s="9" t="str">
        <f>"20260109016"</f>
        <v>20260109016</v>
      </c>
      <c r="E31" s="9" t="s">
        <v>14</v>
      </c>
      <c r="F31" s="9" t="s">
        <v>65</v>
      </c>
      <c r="G31" s="10" t="s">
        <v>66</v>
      </c>
      <c r="H31" s="11">
        <v>76.25</v>
      </c>
      <c r="I31" s="12">
        <f t="shared" si="4"/>
        <v>8</v>
      </c>
      <c r="J31" s="9"/>
      <c r="K31" s="9" t="s">
        <v>17</v>
      </c>
    </row>
    <row r="32" s="1" customFormat="1" ht="31" customHeight="1" spans="1:11">
      <c r="A32" s="9" t="str">
        <f t="shared" si="3"/>
        <v>010</v>
      </c>
      <c r="B32" s="9" t="s">
        <v>81</v>
      </c>
      <c r="C32" s="9" t="s">
        <v>82</v>
      </c>
      <c r="D32" s="9" t="str">
        <f>"20260106027"</f>
        <v>20260106027</v>
      </c>
      <c r="E32" s="9" t="s">
        <v>14</v>
      </c>
      <c r="F32" s="9" t="s">
        <v>65</v>
      </c>
      <c r="G32" s="10" t="s">
        <v>66</v>
      </c>
      <c r="H32" s="11">
        <v>76.25</v>
      </c>
      <c r="I32" s="12">
        <f t="shared" si="4"/>
        <v>8</v>
      </c>
      <c r="J32" s="9"/>
      <c r="K32" s="9" t="s">
        <v>17</v>
      </c>
    </row>
    <row r="33" s="1" customFormat="1" ht="31" customHeight="1" spans="1:11">
      <c r="A33" s="9" t="str">
        <f t="shared" si="3"/>
        <v>010</v>
      </c>
      <c r="B33" s="9" t="s">
        <v>83</v>
      </c>
      <c r="C33" s="9" t="s">
        <v>84</v>
      </c>
      <c r="D33" s="9" t="str">
        <f>"20260107003"</f>
        <v>20260107003</v>
      </c>
      <c r="E33" s="9" t="s">
        <v>14</v>
      </c>
      <c r="F33" s="9" t="s">
        <v>65</v>
      </c>
      <c r="G33" s="10" t="s">
        <v>66</v>
      </c>
      <c r="H33" s="11">
        <v>75.75</v>
      </c>
      <c r="I33" s="12">
        <f t="shared" si="4"/>
        <v>10</v>
      </c>
      <c r="J33" s="9"/>
      <c r="K33" s="9" t="s">
        <v>17</v>
      </c>
    </row>
    <row r="34" s="1" customFormat="1" ht="31" customHeight="1" spans="1:11">
      <c r="A34" s="9" t="str">
        <f t="shared" si="3"/>
        <v>010</v>
      </c>
      <c r="B34" s="9" t="s">
        <v>85</v>
      </c>
      <c r="C34" s="9" t="s">
        <v>86</v>
      </c>
      <c r="D34" s="9" t="str">
        <f>"20260106014"</f>
        <v>20260106014</v>
      </c>
      <c r="E34" s="9" t="s">
        <v>14</v>
      </c>
      <c r="F34" s="9" t="s">
        <v>65</v>
      </c>
      <c r="G34" s="10" t="s">
        <v>66</v>
      </c>
      <c r="H34" s="11">
        <v>75.75</v>
      </c>
      <c r="I34" s="12">
        <f t="shared" si="4"/>
        <v>10</v>
      </c>
      <c r="J34" s="9"/>
      <c r="K34" s="9" t="s">
        <v>17</v>
      </c>
    </row>
    <row r="35" s="1" customFormat="1" ht="31" customHeight="1" spans="1:11">
      <c r="A35" s="9" t="str">
        <f t="shared" si="3"/>
        <v>010</v>
      </c>
      <c r="B35" s="9" t="s">
        <v>87</v>
      </c>
      <c r="C35" s="9" t="s">
        <v>88</v>
      </c>
      <c r="D35" s="9" t="str">
        <f>"20260106028"</f>
        <v>20260106028</v>
      </c>
      <c r="E35" s="9" t="s">
        <v>14</v>
      </c>
      <c r="F35" s="9" t="s">
        <v>65</v>
      </c>
      <c r="G35" s="10" t="s">
        <v>66</v>
      </c>
      <c r="H35" s="11">
        <v>75.5</v>
      </c>
      <c r="I35" s="12">
        <f t="shared" si="4"/>
        <v>12</v>
      </c>
      <c r="J35" s="9"/>
      <c r="K35" s="9" t="s">
        <v>17</v>
      </c>
    </row>
    <row r="36" s="1" customFormat="1" ht="31" customHeight="1" spans="1:11">
      <c r="A36" s="9" t="str">
        <f>"011"</f>
        <v>011</v>
      </c>
      <c r="B36" s="9" t="s">
        <v>89</v>
      </c>
      <c r="C36" s="9" t="s">
        <v>90</v>
      </c>
      <c r="D36" s="9" t="str">
        <f>"20260109028"</f>
        <v>20260109028</v>
      </c>
      <c r="E36" s="9" t="s">
        <v>14</v>
      </c>
      <c r="F36" s="9" t="s">
        <v>15</v>
      </c>
      <c r="G36" s="10" t="s">
        <v>66</v>
      </c>
      <c r="H36" s="11">
        <v>76.25</v>
      </c>
      <c r="I36" s="12">
        <v>1</v>
      </c>
      <c r="J36" s="9"/>
      <c r="K36" s="9" t="s">
        <v>17</v>
      </c>
    </row>
    <row r="37" s="1" customFormat="1" ht="31" customHeight="1" spans="1:11">
      <c r="A37" s="9" t="str">
        <f>"011"</f>
        <v>011</v>
      </c>
      <c r="B37" s="9" t="s">
        <v>91</v>
      </c>
      <c r="C37" s="9" t="s">
        <v>92</v>
      </c>
      <c r="D37" s="9" t="str">
        <f>"20260110009"</f>
        <v>20260110009</v>
      </c>
      <c r="E37" s="9" t="s">
        <v>14</v>
      </c>
      <c r="F37" s="9" t="s">
        <v>15</v>
      </c>
      <c r="G37" s="10" t="s">
        <v>66</v>
      </c>
      <c r="H37" s="11">
        <v>73.25</v>
      </c>
      <c r="I37" s="12">
        <v>2</v>
      </c>
      <c r="J37" s="9"/>
      <c r="K37" s="9" t="s">
        <v>17</v>
      </c>
    </row>
    <row r="38" s="1" customFormat="1" ht="31" customHeight="1" spans="1:11">
      <c r="A38" s="9" t="str">
        <f>"011"</f>
        <v>011</v>
      </c>
      <c r="B38" s="9" t="s">
        <v>93</v>
      </c>
      <c r="C38" s="9" t="s">
        <v>94</v>
      </c>
      <c r="D38" s="9" t="str">
        <f>"20260110005"</f>
        <v>20260110005</v>
      </c>
      <c r="E38" s="9" t="s">
        <v>14</v>
      </c>
      <c r="F38" s="9" t="s">
        <v>15</v>
      </c>
      <c r="G38" s="10" t="s">
        <v>66</v>
      </c>
      <c r="H38" s="11">
        <v>72.25</v>
      </c>
      <c r="I38" s="12">
        <v>3</v>
      </c>
      <c r="J38" s="9"/>
      <c r="K38" s="9" t="s">
        <v>17</v>
      </c>
    </row>
  </sheetData>
  <mergeCells count="1">
    <mergeCell ref="A1:K1"/>
  </mergeCells>
  <pageMargins left="0.354166666666667" right="0.156944444444444" top="0.590277777777778" bottom="0.66875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刘圆鑫</dc:creator>
  <cp:lastModifiedBy>greatwall</cp:lastModifiedBy>
  <dcterms:created xsi:type="dcterms:W3CDTF">2026-07-09T16:27:00Z</dcterms:created>
  <dcterms:modified xsi:type="dcterms:W3CDTF">2026-07-14T10:33:25Z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DBB4AAEDC9134C96AFFB4AD17C066842_11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