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<sst xmlns="http://schemas.openxmlformats.org/spreadsheetml/2006/main" count="1459" uniqueCount="588">
  <si>
    <t>驻马店市驿城区产业投资集团有限公司及其下属子公司2026年公开招聘工作人员笔试成绩</t>
  </si>
  <si>
    <t>职位代码</t>
  </si>
  <si>
    <t>用户姓名</t>
  </si>
  <si>
    <t>身份证号码</t>
  </si>
  <si>
    <t>准考证号</t>
  </si>
  <si>
    <t>笔试科目</t>
  </si>
  <si>
    <t>职位名称</t>
  </si>
  <si>
    <t>招考单位</t>
  </si>
  <si>
    <t>笔试成绩</t>
  </si>
  <si>
    <t>成绩排名</t>
  </si>
  <si>
    <t>备注</t>
  </si>
  <si>
    <t>刘莉军</t>
  </si>
  <si>
    <t>411123********2525</t>
  </si>
  <si>
    <t>综合卷</t>
  </si>
  <si>
    <t>财务总监</t>
  </si>
  <si>
    <t>驻马店市驿城区产业投资集团有限公司</t>
  </si>
  <si>
    <t>赵春利</t>
  </si>
  <si>
    <t>412821********5329</t>
  </si>
  <si>
    <t>财务人员</t>
  </si>
  <si>
    <t>怀月</t>
  </si>
  <si>
    <t>412829********0027</t>
  </si>
  <si>
    <t>张淑芳</t>
  </si>
  <si>
    <t>412823********1783</t>
  </si>
  <si>
    <t>王俊力</t>
  </si>
  <si>
    <t>412822********7261</t>
  </si>
  <si>
    <t>张露予</t>
  </si>
  <si>
    <t>411702********082X</t>
  </si>
  <si>
    <t>和吉祥</t>
  </si>
  <si>
    <t>412825********4128</t>
  </si>
  <si>
    <t>002</t>
  </si>
  <si>
    <t>李蕊雅</t>
  </si>
  <si>
    <t>412824********2804</t>
  </si>
  <si>
    <t>李玉娟</t>
  </si>
  <si>
    <t>412822********7268</t>
  </si>
  <si>
    <t>李亚聪</t>
  </si>
  <si>
    <t>412822********2689</t>
  </si>
  <si>
    <t>吴东岭</t>
  </si>
  <si>
    <t>412821********5318</t>
  </si>
  <si>
    <t>赵佳佳</t>
  </si>
  <si>
    <t>412822********8361</t>
  </si>
  <si>
    <t>刘文霁</t>
  </si>
  <si>
    <t>412823********4828</t>
  </si>
  <si>
    <t>臧杨伊</t>
  </si>
  <si>
    <t>412801********0856</t>
  </si>
  <si>
    <t>陈春宇</t>
  </si>
  <si>
    <t>412801********0032</t>
  </si>
  <si>
    <t>张佳庆</t>
  </si>
  <si>
    <t>412821********5728</t>
  </si>
  <si>
    <t>付阳柳</t>
  </si>
  <si>
    <t>412829********3223</t>
  </si>
  <si>
    <t>吴园园</t>
  </si>
  <si>
    <t>412827********1525</t>
  </si>
  <si>
    <t>王文雅</t>
  </si>
  <si>
    <t>412822********8362</t>
  </si>
  <si>
    <t>柴福林</t>
  </si>
  <si>
    <t>412825********0070</t>
  </si>
  <si>
    <t>郑绪枝</t>
  </si>
  <si>
    <t>411503********1029</t>
  </si>
  <si>
    <t>贺簪</t>
  </si>
  <si>
    <t>412822********1584</t>
  </si>
  <si>
    <t>殷子恒</t>
  </si>
  <si>
    <t>411727********0011</t>
  </si>
  <si>
    <t>李玮</t>
  </si>
  <si>
    <t>412825********2923</t>
  </si>
  <si>
    <t>杨佳欣</t>
  </si>
  <si>
    <t>412801********1124</t>
  </si>
  <si>
    <t>罗爽</t>
  </si>
  <si>
    <t>412829********1625</t>
  </si>
  <si>
    <t>李洪涛</t>
  </si>
  <si>
    <t>412821********6414</t>
  </si>
  <si>
    <t>胡熠扬</t>
  </si>
  <si>
    <t>411702********3515</t>
  </si>
  <si>
    <t>吴新伟</t>
  </si>
  <si>
    <t>412824********0310</t>
  </si>
  <si>
    <t>姚丽新</t>
  </si>
  <si>
    <t>412821********4044</t>
  </si>
  <si>
    <t>仇欣茹</t>
  </si>
  <si>
    <t>411702********4126</t>
  </si>
  <si>
    <t>李瑞瑞</t>
  </si>
  <si>
    <t>412702********4685</t>
  </si>
  <si>
    <t>张月</t>
  </si>
  <si>
    <t>411424********2023</t>
  </si>
  <si>
    <t>杨珂欣</t>
  </si>
  <si>
    <t>412824********4728</t>
  </si>
  <si>
    <t>吴雅芳</t>
  </si>
  <si>
    <t>412801********090X</t>
  </si>
  <si>
    <t>王云龙</t>
  </si>
  <si>
    <t>412826********7557</t>
  </si>
  <si>
    <t>郭灏</t>
  </si>
  <si>
    <t>412822********0027</t>
  </si>
  <si>
    <t>彭冉</t>
  </si>
  <si>
    <t>412801********082X</t>
  </si>
  <si>
    <t>尚艳</t>
  </si>
  <si>
    <t>412801********2341</t>
  </si>
  <si>
    <t>赵凯</t>
  </si>
  <si>
    <t>412801********1116</t>
  </si>
  <si>
    <t>张立东</t>
  </si>
  <si>
    <t>412826********8097</t>
  </si>
  <si>
    <t>徐梦圆</t>
  </si>
  <si>
    <t>412826********3147</t>
  </si>
  <si>
    <t>王雪</t>
  </si>
  <si>
    <t>412824********7725</t>
  </si>
  <si>
    <t>何家乐</t>
  </si>
  <si>
    <t>412821********0731</t>
  </si>
  <si>
    <t>杨访</t>
  </si>
  <si>
    <t>412801********2027</t>
  </si>
  <si>
    <t>万瑞棋</t>
  </si>
  <si>
    <t>412829********0420</t>
  </si>
  <si>
    <t>程毓婉</t>
  </si>
  <si>
    <t>412822********7669</t>
  </si>
  <si>
    <t>葛艳红</t>
  </si>
  <si>
    <t>410223********2062</t>
  </si>
  <si>
    <t>张蛟</t>
  </si>
  <si>
    <t>412822********0015</t>
  </si>
  <si>
    <t>刘洪昊</t>
  </si>
  <si>
    <t>412825********0277</t>
  </si>
  <si>
    <t>孙阳阳</t>
  </si>
  <si>
    <t>412822********1828</t>
  </si>
  <si>
    <t>杨静</t>
  </si>
  <si>
    <t>412801********0621</t>
  </si>
  <si>
    <t>靳伟丽</t>
  </si>
  <si>
    <t>412801********0327</t>
  </si>
  <si>
    <t>茹浩</t>
  </si>
  <si>
    <t>412821********0032</t>
  </si>
  <si>
    <t>杨晶晶</t>
  </si>
  <si>
    <t>侯清扬</t>
  </si>
  <si>
    <t>412801********0845</t>
  </si>
  <si>
    <t>王莹莹</t>
  </si>
  <si>
    <t>412823********1228</t>
  </si>
  <si>
    <t>李嘉</t>
  </si>
  <si>
    <t>410403********556X</t>
  </si>
  <si>
    <t>缺考</t>
  </si>
  <si>
    <t>贾亚南</t>
  </si>
  <si>
    <t>412821********0021</t>
  </si>
  <si>
    <t>许蒙</t>
  </si>
  <si>
    <t>411728********8024</t>
  </si>
  <si>
    <t>吴书之</t>
  </si>
  <si>
    <t>412821********4924</t>
  </si>
  <si>
    <t>王琦禛</t>
  </si>
  <si>
    <t>412801********0866</t>
  </si>
  <si>
    <t>黄子韶</t>
  </si>
  <si>
    <t>412825********0293</t>
  </si>
  <si>
    <t>法务专员</t>
  </si>
  <si>
    <t>王一鸣</t>
  </si>
  <si>
    <t>412826********521X</t>
  </si>
  <si>
    <t>张琪</t>
  </si>
  <si>
    <t>412821********1021</t>
  </si>
  <si>
    <t>杨宇航</t>
  </si>
  <si>
    <t>412828********0218</t>
  </si>
  <si>
    <t>贾莎莎</t>
  </si>
  <si>
    <t>412821********2923</t>
  </si>
  <si>
    <t>李怡涵</t>
  </si>
  <si>
    <t>411727********852X</t>
  </si>
  <si>
    <t>李平</t>
  </si>
  <si>
    <t>411727********8065</t>
  </si>
  <si>
    <t>丁鹏宇</t>
  </si>
  <si>
    <t>412821********0011</t>
  </si>
  <si>
    <t>李鑫磊</t>
  </si>
  <si>
    <t>412821********4458</t>
  </si>
  <si>
    <t>刘罗</t>
  </si>
  <si>
    <t>220303********2223</t>
  </si>
  <si>
    <t>沈召</t>
  </si>
  <si>
    <t>412823********4017</t>
  </si>
  <si>
    <t>张景慧</t>
  </si>
  <si>
    <t>412825********4520</t>
  </si>
  <si>
    <t>刘颖</t>
  </si>
  <si>
    <t>412822********1860</t>
  </si>
  <si>
    <t>李明明</t>
  </si>
  <si>
    <t>412828********4250</t>
  </si>
  <si>
    <t>市场营销员</t>
  </si>
  <si>
    <t>纪威</t>
  </si>
  <si>
    <t>412821********2555</t>
  </si>
  <si>
    <t>赵彦彬</t>
  </si>
  <si>
    <t>412321********2713</t>
  </si>
  <si>
    <t>于昕航</t>
  </si>
  <si>
    <t>412801********083X</t>
  </si>
  <si>
    <t>郭畅</t>
  </si>
  <si>
    <t>412823********6910</t>
  </si>
  <si>
    <t>龙坤</t>
  </si>
  <si>
    <t>412821********0214</t>
  </si>
  <si>
    <t>王艺璇</t>
  </si>
  <si>
    <t>412801********0328</t>
  </si>
  <si>
    <t>魏思豪</t>
  </si>
  <si>
    <t>412801********0833</t>
  </si>
  <si>
    <t>许暄斌</t>
  </si>
  <si>
    <t>412825********2033</t>
  </si>
  <si>
    <t>赵云浩</t>
  </si>
  <si>
    <t>412821********4415</t>
  </si>
  <si>
    <t>谢燕宇</t>
  </si>
  <si>
    <t>412721********2262</t>
  </si>
  <si>
    <t>王兆溥</t>
  </si>
  <si>
    <t>412801********0810</t>
  </si>
  <si>
    <t>张磊</t>
  </si>
  <si>
    <t>412826********1312</t>
  </si>
  <si>
    <t>李梦娟</t>
  </si>
  <si>
    <t>412827********252X</t>
  </si>
  <si>
    <t>韩倩</t>
  </si>
  <si>
    <t>412821********0223</t>
  </si>
  <si>
    <t>郭帅</t>
  </si>
  <si>
    <t>412822********8053</t>
  </si>
  <si>
    <t>任壮壮</t>
  </si>
  <si>
    <t>412826********1317</t>
  </si>
  <si>
    <t>袁虎成</t>
  </si>
  <si>
    <t>412821********2553</t>
  </si>
  <si>
    <t>刘培基</t>
  </si>
  <si>
    <t>412824********7218</t>
  </si>
  <si>
    <t>陈洁</t>
  </si>
  <si>
    <t>412826********6642</t>
  </si>
  <si>
    <t>李宗睿</t>
  </si>
  <si>
    <t>412828********0016</t>
  </si>
  <si>
    <t>姚淅琳</t>
  </si>
  <si>
    <t>412801********2627</t>
  </si>
  <si>
    <t>王遵道</t>
  </si>
  <si>
    <t>412801********0819</t>
  </si>
  <si>
    <t>杨孟</t>
  </si>
  <si>
    <t>140181********221X</t>
  </si>
  <si>
    <t>段豪</t>
  </si>
  <si>
    <t>412822********6957</t>
  </si>
  <si>
    <t>邓博爵</t>
  </si>
  <si>
    <t>412821********0015</t>
  </si>
  <si>
    <t>康俊溪</t>
  </si>
  <si>
    <t>412825********0019</t>
  </si>
  <si>
    <t>程耀</t>
  </si>
  <si>
    <t>412822********6913</t>
  </si>
  <si>
    <t>工程造价员</t>
  </si>
  <si>
    <t>河南同兴建筑工程有限公司</t>
  </si>
  <si>
    <t>朱文波</t>
  </si>
  <si>
    <t>412727********4039</t>
  </si>
  <si>
    <t>项目经理</t>
  </si>
  <si>
    <t>贺敬宗</t>
  </si>
  <si>
    <t>412822********6912</t>
  </si>
  <si>
    <t>吕文洋</t>
  </si>
  <si>
    <t>412822********2654</t>
  </si>
  <si>
    <t>张旭</t>
  </si>
  <si>
    <t>412828********001X</t>
  </si>
  <si>
    <t>杜博宇</t>
  </si>
  <si>
    <t>412826********4211</t>
  </si>
  <si>
    <t>郑伟伟</t>
  </si>
  <si>
    <t>412823********1635</t>
  </si>
  <si>
    <t>付光辉</t>
  </si>
  <si>
    <t>412826********1714</t>
  </si>
  <si>
    <t>刘志强</t>
  </si>
  <si>
    <t>412824********0332</t>
  </si>
  <si>
    <t>朱光亮</t>
  </si>
  <si>
    <t>412822********6215</t>
  </si>
  <si>
    <t>李亚龙</t>
  </si>
  <si>
    <t>412828********0199</t>
  </si>
  <si>
    <t>娄庆节</t>
  </si>
  <si>
    <t>411422********6037</t>
  </si>
  <si>
    <t>李九龙</t>
  </si>
  <si>
    <t>412801********0836</t>
  </si>
  <si>
    <t>黄路环</t>
  </si>
  <si>
    <t>412821********0715</t>
  </si>
  <si>
    <t>徐肃豪</t>
  </si>
  <si>
    <t>412823********1616</t>
  </si>
  <si>
    <t>李鹤凯</t>
  </si>
  <si>
    <t>412825********1539</t>
  </si>
  <si>
    <t>唐勇</t>
  </si>
  <si>
    <t>412826********0858</t>
  </si>
  <si>
    <t>吴鹏飞</t>
  </si>
  <si>
    <t>412821********2536</t>
  </si>
  <si>
    <t>付振雷</t>
  </si>
  <si>
    <t>410225********6117</t>
  </si>
  <si>
    <t>单亚龙</t>
  </si>
  <si>
    <t>412721********5017</t>
  </si>
  <si>
    <t>杨阳</t>
  </si>
  <si>
    <t>412824********6870</t>
  </si>
  <si>
    <t>高松震</t>
  </si>
  <si>
    <t>412827********3513</t>
  </si>
  <si>
    <t>庞阳阳</t>
  </si>
  <si>
    <t>412801********081X</t>
  </si>
  <si>
    <t>王文明</t>
  </si>
  <si>
    <t>412828********3716</t>
  </si>
  <si>
    <t>何威</t>
  </si>
  <si>
    <t>412801********0851</t>
  </si>
  <si>
    <t>刘景生</t>
  </si>
  <si>
    <t>411422********483X</t>
  </si>
  <si>
    <t>张军</t>
  </si>
  <si>
    <t>412821********2512</t>
  </si>
  <si>
    <t>乔振源</t>
  </si>
  <si>
    <t>412826********031X</t>
  </si>
  <si>
    <t>王梦昊</t>
  </si>
  <si>
    <t>412824********0615</t>
  </si>
  <si>
    <t>尹冲</t>
  </si>
  <si>
    <t>412826********2515</t>
  </si>
  <si>
    <t>张晓明</t>
  </si>
  <si>
    <t>412826********4914</t>
  </si>
  <si>
    <t>杨泽文</t>
  </si>
  <si>
    <t>411503********0618</t>
  </si>
  <si>
    <t>注册安全工程师</t>
  </si>
  <si>
    <t>驻马店市弘兴矿业有限责任公司</t>
  </si>
  <si>
    <t>王亚丽</t>
  </si>
  <si>
    <t>411081********922X</t>
  </si>
  <si>
    <t>办公室文员</t>
  </si>
  <si>
    <t>王可心</t>
  </si>
  <si>
    <t>412824********7749</t>
  </si>
  <si>
    <t>崔云开</t>
  </si>
  <si>
    <t>412828********0010</t>
  </si>
  <si>
    <t>杨曼</t>
  </si>
  <si>
    <t>412829********1640</t>
  </si>
  <si>
    <t>张俊芳</t>
  </si>
  <si>
    <t>412823********6866</t>
  </si>
  <si>
    <t>申晶晶</t>
  </si>
  <si>
    <t>412821********2524</t>
  </si>
  <si>
    <t>杨家豪</t>
  </si>
  <si>
    <t>412825********8812</t>
  </si>
  <si>
    <t>朱佳敏</t>
  </si>
  <si>
    <t>411722********3325</t>
  </si>
  <si>
    <t>梁梦茹</t>
  </si>
  <si>
    <t>412821********1543</t>
  </si>
  <si>
    <t>霍宇博</t>
  </si>
  <si>
    <t>412702********1971</t>
  </si>
  <si>
    <t>李雨柔</t>
  </si>
  <si>
    <t>412822********8045</t>
  </si>
  <si>
    <t>邓宇悦</t>
  </si>
  <si>
    <t>412826********4946</t>
  </si>
  <si>
    <t>史佩佩</t>
  </si>
  <si>
    <t>412824********7722</t>
  </si>
  <si>
    <t>王新德</t>
  </si>
  <si>
    <t>412826********0310</t>
  </si>
  <si>
    <t>王雅雅</t>
  </si>
  <si>
    <t>412824********2622</t>
  </si>
  <si>
    <t>潘丹丹</t>
  </si>
  <si>
    <t>410202********2021</t>
  </si>
  <si>
    <t>魏崴</t>
  </si>
  <si>
    <t>411381********4234</t>
  </si>
  <si>
    <t>安映辉</t>
  </si>
  <si>
    <t>412801********0616</t>
  </si>
  <si>
    <t>王卫</t>
  </si>
  <si>
    <t>412822********7971</t>
  </si>
  <si>
    <t>张婉莹</t>
  </si>
  <si>
    <t>411728********5784</t>
  </si>
  <si>
    <t>李佳奇</t>
  </si>
  <si>
    <t>412821********2046</t>
  </si>
  <si>
    <t>张伟</t>
  </si>
  <si>
    <t>413026********6921</t>
  </si>
  <si>
    <t>关洪鑫</t>
  </si>
  <si>
    <t>412801********0811</t>
  </si>
  <si>
    <t>董聪</t>
  </si>
  <si>
    <t>李有彬</t>
  </si>
  <si>
    <t>412828********0207</t>
  </si>
  <si>
    <t>张振</t>
  </si>
  <si>
    <t>412801********1479</t>
  </si>
  <si>
    <t>韩一</t>
  </si>
  <si>
    <t>412826********8048</t>
  </si>
  <si>
    <t>彭江辉</t>
  </si>
  <si>
    <t>412825********2912</t>
  </si>
  <si>
    <t>赵阳阳</t>
  </si>
  <si>
    <t>411725********2028</t>
  </si>
  <si>
    <t>余露</t>
  </si>
  <si>
    <t>412822********3787</t>
  </si>
  <si>
    <t>范新语</t>
  </si>
  <si>
    <t>412801********0026</t>
  </si>
  <si>
    <t>徐锐</t>
  </si>
  <si>
    <t>412801********0840</t>
  </si>
  <si>
    <t>李佳音</t>
  </si>
  <si>
    <t>412823********4423</t>
  </si>
  <si>
    <t>陈国占</t>
  </si>
  <si>
    <t>412827********1532</t>
  </si>
  <si>
    <t>王瑞</t>
  </si>
  <si>
    <t>412821********5340</t>
  </si>
  <si>
    <t>李明雪</t>
  </si>
  <si>
    <t>412829********362X</t>
  </si>
  <si>
    <t>李新颖</t>
  </si>
  <si>
    <t>412822********6926</t>
  </si>
  <si>
    <t>刘欢</t>
  </si>
  <si>
    <t>412801********2624</t>
  </si>
  <si>
    <t>潘倩倩</t>
  </si>
  <si>
    <t>340122********3320</t>
  </si>
  <si>
    <t>孙瑞洋</t>
  </si>
  <si>
    <t>412801********2313</t>
  </si>
  <si>
    <t>陈恩泽</t>
  </si>
  <si>
    <t>412801********0813</t>
  </si>
  <si>
    <t>王慧祥</t>
  </si>
  <si>
    <t>412821********1559</t>
  </si>
  <si>
    <t>陆莹莹</t>
  </si>
  <si>
    <t>周银彬</t>
  </si>
  <si>
    <t>412821********0025</t>
  </si>
  <si>
    <t>常远</t>
  </si>
  <si>
    <t>412801********0876</t>
  </si>
  <si>
    <t>杨昊隆</t>
  </si>
  <si>
    <t>王智慧</t>
  </si>
  <si>
    <t>411723********8548</t>
  </si>
  <si>
    <t>邓永丽</t>
  </si>
  <si>
    <t>412826********4929</t>
  </si>
  <si>
    <t>陈思敏</t>
  </si>
  <si>
    <t>412829********0424</t>
  </si>
  <si>
    <t>代咏暇</t>
  </si>
  <si>
    <t>412829********2424</t>
  </si>
  <si>
    <t>单子晗</t>
  </si>
  <si>
    <t>412801********0324</t>
  </si>
  <si>
    <t>李艺婧</t>
  </si>
  <si>
    <t>曹梦瑶</t>
  </si>
  <si>
    <t>412821********2528</t>
  </si>
  <si>
    <t>魏齐佩</t>
  </si>
  <si>
    <t>410411********5523</t>
  </si>
  <si>
    <t>李冉</t>
  </si>
  <si>
    <t>412823********0042</t>
  </si>
  <si>
    <t>薛媛</t>
  </si>
  <si>
    <t>412826********0325</t>
  </si>
  <si>
    <t>张哲越</t>
  </si>
  <si>
    <t>412821********0212</t>
  </si>
  <si>
    <t>龚苗苗</t>
  </si>
  <si>
    <t>412826********8544</t>
  </si>
  <si>
    <t>王丹</t>
  </si>
  <si>
    <t>412801********0846</t>
  </si>
  <si>
    <t>刘洒洒</t>
  </si>
  <si>
    <t>410426********3525</t>
  </si>
  <si>
    <t>王奥奇</t>
  </si>
  <si>
    <t>412829********6049</t>
  </si>
  <si>
    <t>张梦凡</t>
  </si>
  <si>
    <t>412825********0561</t>
  </si>
  <si>
    <t>刘云飞</t>
  </si>
  <si>
    <t>412826********8058</t>
  </si>
  <si>
    <t>高山乔</t>
  </si>
  <si>
    <t>412801********0636</t>
  </si>
  <si>
    <t>李若钰</t>
  </si>
  <si>
    <t>412826********6081</t>
  </si>
  <si>
    <t>霍镜旭</t>
  </si>
  <si>
    <t>412826********5632</t>
  </si>
  <si>
    <t>李家浩</t>
  </si>
  <si>
    <t>412801********0832</t>
  </si>
  <si>
    <t>韩玉</t>
  </si>
  <si>
    <t>412827********5885</t>
  </si>
  <si>
    <t>刑琪文</t>
  </si>
  <si>
    <t>412821********2933</t>
  </si>
  <si>
    <t>霍晋东</t>
  </si>
  <si>
    <t>412826********001X</t>
  </si>
  <si>
    <t>韩冬</t>
  </si>
  <si>
    <t>412826********6074</t>
  </si>
  <si>
    <t>杨玉美</t>
  </si>
  <si>
    <t>412829********722X</t>
  </si>
  <si>
    <t>李洁</t>
  </si>
  <si>
    <t>411421********0065</t>
  </si>
  <si>
    <t>任素雅</t>
  </si>
  <si>
    <t>412822********1585</t>
  </si>
  <si>
    <t>杨坤</t>
  </si>
  <si>
    <t>412801********2051</t>
  </si>
  <si>
    <t>陈爽</t>
  </si>
  <si>
    <t>412826********422X</t>
  </si>
  <si>
    <t>仇薛彤</t>
  </si>
  <si>
    <t>412801********0823</t>
  </si>
  <si>
    <t>张宇帆</t>
  </si>
  <si>
    <t>411722********2087</t>
  </si>
  <si>
    <t>王慧丽</t>
  </si>
  <si>
    <t>412821********1524</t>
  </si>
  <si>
    <t>张开翔</t>
  </si>
  <si>
    <t>412801********0871</t>
  </si>
  <si>
    <t>冀富恒</t>
  </si>
  <si>
    <t>411727********8015</t>
  </si>
  <si>
    <t>杜润</t>
  </si>
  <si>
    <t>412826********1794</t>
  </si>
  <si>
    <t>段姝羽</t>
  </si>
  <si>
    <t>412801********0629</t>
  </si>
  <si>
    <t>李晨旭</t>
  </si>
  <si>
    <t>412828********5898</t>
  </si>
  <si>
    <t>赵青青</t>
  </si>
  <si>
    <t>412823********3246</t>
  </si>
  <si>
    <t>范姿景</t>
  </si>
  <si>
    <t>412825********1565</t>
  </si>
  <si>
    <t>许天凝</t>
  </si>
  <si>
    <t>410703********4012</t>
  </si>
  <si>
    <t>曹东青</t>
  </si>
  <si>
    <t>412821********6829</t>
  </si>
  <si>
    <t>郭明生</t>
  </si>
  <si>
    <t>412827********7591</t>
  </si>
  <si>
    <t>王敏方</t>
  </si>
  <si>
    <t>411723********8542</t>
  </si>
  <si>
    <t>张帅</t>
  </si>
  <si>
    <t>412823********6851</t>
  </si>
  <si>
    <t>钟奕</t>
  </si>
  <si>
    <t>411729********0208</t>
  </si>
  <si>
    <t>李程浩</t>
  </si>
  <si>
    <t>412826********3110</t>
  </si>
  <si>
    <t>刘超然</t>
  </si>
  <si>
    <t>412821********2514</t>
  </si>
  <si>
    <t>李瑞</t>
  </si>
  <si>
    <t>412801********032X</t>
  </si>
  <si>
    <t>潘广乐</t>
  </si>
  <si>
    <t>412821********0037</t>
  </si>
  <si>
    <t>汪子怡</t>
  </si>
  <si>
    <t>412801********002X</t>
  </si>
  <si>
    <t>赵敏</t>
  </si>
  <si>
    <t>412828********1225</t>
  </si>
  <si>
    <t>韦向前</t>
  </si>
  <si>
    <t>412821********2913</t>
  </si>
  <si>
    <t>陈思雨</t>
  </si>
  <si>
    <t>412821********1566</t>
  </si>
  <si>
    <t>张绍晰</t>
  </si>
  <si>
    <t>412825********3810</t>
  </si>
  <si>
    <t>王黎明</t>
  </si>
  <si>
    <t>412825********0031</t>
  </si>
  <si>
    <t>童科研</t>
  </si>
  <si>
    <t>412823********3623</t>
  </si>
  <si>
    <t>马重洋</t>
  </si>
  <si>
    <t>412829********6440</t>
  </si>
  <si>
    <t>袁强</t>
  </si>
  <si>
    <t>412829********7218</t>
  </si>
  <si>
    <t>纪念</t>
  </si>
  <si>
    <t>412801********1724</t>
  </si>
  <si>
    <t>李静</t>
  </si>
  <si>
    <t>412826********6040</t>
  </si>
  <si>
    <t>姜远恒</t>
  </si>
  <si>
    <t>411725********0039</t>
  </si>
  <si>
    <t>赵梓硕</t>
  </si>
  <si>
    <t>412827********9014</t>
  </si>
  <si>
    <t>舒鑫祥</t>
  </si>
  <si>
    <t>412826********3116</t>
  </si>
  <si>
    <t>邱慧娜</t>
  </si>
  <si>
    <t>412825********6744</t>
  </si>
  <si>
    <t>刘承浩</t>
  </si>
  <si>
    <t>412801********0816</t>
  </si>
  <si>
    <t>杨俊</t>
  </si>
  <si>
    <t>412829********0049</t>
  </si>
  <si>
    <t>吴昊</t>
  </si>
  <si>
    <t>412826********561X</t>
  </si>
  <si>
    <t>鲍帅</t>
  </si>
  <si>
    <t>412826********491X</t>
  </si>
  <si>
    <t>高俊艳</t>
  </si>
  <si>
    <t>412821********2588</t>
  </si>
  <si>
    <t>崔利杰</t>
  </si>
  <si>
    <t>412824********2669</t>
  </si>
  <si>
    <t>朱家旺</t>
  </si>
  <si>
    <t>412801********0838</t>
  </si>
  <si>
    <t>李旭东</t>
  </si>
  <si>
    <t>412821********3616</t>
  </si>
  <si>
    <t>郑何鹏</t>
  </si>
  <si>
    <t>413026********661X</t>
  </si>
  <si>
    <t>来少华</t>
  </si>
  <si>
    <t>410522********0314</t>
  </si>
  <si>
    <t>张凯博</t>
  </si>
  <si>
    <t>411702********0618</t>
  </si>
  <si>
    <t>常敏</t>
  </si>
  <si>
    <t>411729********6023</t>
  </si>
  <si>
    <t>邹嘉乐</t>
  </si>
  <si>
    <t>420526********2424</t>
  </si>
  <si>
    <t>年奕君</t>
  </si>
  <si>
    <t>412827********0020</t>
  </si>
  <si>
    <t>陈文莉</t>
  </si>
  <si>
    <t>411528********7466</t>
  </si>
  <si>
    <t>吴彬怡</t>
  </si>
  <si>
    <t>412801********0827</t>
  </si>
  <si>
    <t>张云茜</t>
  </si>
  <si>
    <t>411725********6847</t>
  </si>
  <si>
    <t>冯朝青</t>
  </si>
  <si>
    <t>412822********2714</t>
  </si>
  <si>
    <t>李俊颖</t>
  </si>
  <si>
    <t>412801********1426</t>
  </si>
  <si>
    <t>黄成钰</t>
  </si>
  <si>
    <t>411722********9111</t>
  </si>
  <si>
    <t>叶文志</t>
  </si>
  <si>
    <t>412826********0311</t>
  </si>
  <si>
    <t>王月洋</t>
  </si>
  <si>
    <t>412801********0825</t>
  </si>
  <si>
    <t>葛海凤</t>
  </si>
  <si>
    <t>412825********2104</t>
  </si>
  <si>
    <t>董望</t>
  </si>
  <si>
    <t>412801********1418</t>
  </si>
  <si>
    <t>段莹莹</t>
  </si>
  <si>
    <t>412801********1144</t>
  </si>
  <si>
    <t>刘孟佳</t>
  </si>
  <si>
    <t>412825********8565</t>
  </si>
  <si>
    <t>张吟函</t>
  </si>
  <si>
    <t>410411********5525</t>
  </si>
  <si>
    <t>关亚楠</t>
  </si>
  <si>
    <t>412825********4587</t>
  </si>
  <si>
    <t>李洋颉</t>
  </si>
  <si>
    <t>411725********0012</t>
  </si>
  <si>
    <t>郭轲欣</t>
  </si>
  <si>
    <t>412801********0024</t>
  </si>
  <si>
    <t>胡梦真</t>
  </si>
  <si>
    <t>412827********3644</t>
  </si>
  <si>
    <t>王宁</t>
  </si>
  <si>
    <t>412824********6462</t>
  </si>
  <si>
    <t>乔雨洁</t>
  </si>
  <si>
    <t>412826********6028</t>
  </si>
  <si>
    <t>吴笑笑</t>
  </si>
  <si>
    <t>412822********0865</t>
  </si>
  <si>
    <t>刘岩</t>
  </si>
  <si>
    <t>412821********2024</t>
  </si>
  <si>
    <t>闫茹梦</t>
  </si>
  <si>
    <t>412821********1528</t>
  </si>
  <si>
    <t>刘可可</t>
  </si>
  <si>
    <t>412821********2029</t>
  </si>
  <si>
    <t>李雯</t>
  </si>
  <si>
    <t>412801********1440</t>
  </si>
  <si>
    <t>王景霞</t>
  </si>
  <si>
    <t>412827********3020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</si>
</sst>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6"/>
  <sheetViews>
    <sheetView tabSelected="1" workbookViewId="0">
      <selection activeCell="E4" sqref="E4"/>
    </sheetView>
  </sheetViews>
  <sheetFormatPr defaultColWidth="9" defaultRowHeight="13.5"/>
  <cols>
    <col min="1" max="1" width="9.11666666666667" style="1" customWidth="1"/>
    <col min="2" max="2" width="8.875" style="1" customWidth="1"/>
    <col min="3" max="3" width="20.225" style="2" customWidth="1"/>
    <col min="4" max="4" width="13.225" style="1" customWidth="1"/>
    <col min="5" max="5" width="9.66666666666667" style="1" customWidth="1"/>
    <col min="6" max="6" width="14.625" style="1" customWidth="1"/>
    <col min="7" max="7" width="21.375" style="3" customWidth="1"/>
    <col min="8" max="8" width="9" style="4"/>
    <col min="9" max="9" width="9.33333333333333" style="1" customWidth="1"/>
    <col min="10" max="10" width="8.55833333333333" style="1" customWidth="1"/>
    <col min="11" max="16384" width="9" style="1"/>
  </cols>
  <sheetData>
    <row r="1" s="1" customFormat="1" ht="39" customHeight="1" spans="1:10">
      <c r="A1" s="5" t="s">
        <v>0</v>
      </c>
      <c r="B1" s="5"/>
      <c r="C1" s="6"/>
      <c r="D1" s="5"/>
      <c r="E1" s="5"/>
      <c r="F1" s="5"/>
      <c r="G1" s="7"/>
      <c r="H1" s="8"/>
      <c r="I1" s="5"/>
      <c r="J1" s="5"/>
    </row>
    <row r="2" s="1" customFormat="1" ht="28" customHeight="1" spans="1:10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11" t="s">
        <v>7</v>
      </c>
      <c r="H2" s="12" t="s">
        <v>8</v>
      </c>
      <c r="I2" s="9" t="s">
        <v>9</v>
      </c>
      <c r="J2" s="9" t="s">
        <v>10</v>
      </c>
    </row>
    <row r="3" s="1" customFormat="1" ht="26" customHeight="1" spans="1:10">
      <c r="A3" s="13" t="str">
        <f>"001"</f>
        <v>001</v>
      </c>
      <c r="B3" s="13" t="s">
        <v>11</v>
      </c>
      <c r="C3" s="14" t="s">
        <v>12</v>
      </c>
      <c r="D3" s="13" t="str">
        <f>"20260101001"</f>
        <v>20260101001</v>
      </c>
      <c r="E3" s="13" t="s">
        <v>13</v>
      </c>
      <c r="F3" s="13" t="s">
        <v>14</v>
      </c>
      <c r="G3" s="15" t="s">
        <v>15</v>
      </c>
      <c r="H3" s="16">
        <v>65.75</v>
      </c>
      <c r="I3" s="17">
        <v>1</v>
      </c>
      <c r="J3" s="13"/>
    </row>
    <row r="4" s="1" customFormat="1" ht="26" customHeight="1" spans="1:10">
      <c r="A4" s="13" t="str">
        <f t="shared" ref="A4:A9" si="0">"002"</f>
        <v>002</v>
      </c>
      <c r="B4" s="13" t="s">
        <v>16</v>
      </c>
      <c r="C4" s="14" t="s">
        <v>17</v>
      </c>
      <c r="D4" s="13" t="str">
        <f>"20260101009"</f>
        <v>20260101009</v>
      </c>
      <c r="E4" s="13" t="s">
        <v>13</v>
      </c>
      <c r="F4" s="13" t="s">
        <v>18</v>
      </c>
      <c r="G4" s="15" t="s">
        <v>15</v>
      </c>
      <c r="H4" s="16">
        <v>79.25</v>
      </c>
      <c r="I4" s="17">
        <f t="shared" ref="I4:I64" si="1">_xlfn.RANK.EQ(H4,H$4:H$64)</f>
        <v>1</v>
      </c>
      <c r="J4" s="13"/>
    </row>
    <row r="5" s="1" customFormat="1" ht="26" customHeight="1" spans="1:10">
      <c r="A5" s="13" t="str">
        <f t="shared" si="0"/>
        <v>002</v>
      </c>
      <c r="B5" s="13" t="s">
        <v>19</v>
      </c>
      <c r="C5" s="14" t="s">
        <v>20</v>
      </c>
      <c r="D5" s="13" t="str">
        <f>"20260102009"</f>
        <v>20260102009</v>
      </c>
      <c r="E5" s="13" t="s">
        <v>13</v>
      </c>
      <c r="F5" s="13" t="s">
        <v>18</v>
      </c>
      <c r="G5" s="15" t="s">
        <v>15</v>
      </c>
      <c r="H5" s="16">
        <v>78.75</v>
      </c>
      <c r="I5" s="17">
        <f t="shared" si="1"/>
        <v>2</v>
      </c>
      <c r="J5" s="13"/>
    </row>
    <row r="6" s="1" customFormat="1" ht="26" customHeight="1" spans="1:10">
      <c r="A6" s="13" t="str">
        <f t="shared" si="0"/>
        <v>002</v>
      </c>
      <c r="B6" s="13" t="s">
        <v>21</v>
      </c>
      <c r="C6" s="14" t="s">
        <v>22</v>
      </c>
      <c r="D6" s="13" t="str">
        <f>"20260101004"</f>
        <v>20260101004</v>
      </c>
      <c r="E6" s="13" t="s">
        <v>13</v>
      </c>
      <c r="F6" s="13" t="s">
        <v>18</v>
      </c>
      <c r="G6" s="15" t="s">
        <v>15</v>
      </c>
      <c r="H6" s="16">
        <v>77.75</v>
      </c>
      <c r="I6" s="17">
        <f t="shared" si="1"/>
        <v>3</v>
      </c>
      <c r="J6" s="13"/>
    </row>
    <row r="7" s="1" customFormat="1" ht="26" customHeight="1" spans="1:10">
      <c r="A7" s="13" t="str">
        <f t="shared" si="0"/>
        <v>002</v>
      </c>
      <c r="B7" s="13" t="s">
        <v>23</v>
      </c>
      <c r="C7" s="14" t="s">
        <v>24</v>
      </c>
      <c r="D7" s="13" t="str">
        <f>"20260102024"</f>
        <v>20260102024</v>
      </c>
      <c r="E7" s="13" t="s">
        <v>13</v>
      </c>
      <c r="F7" s="13" t="s">
        <v>18</v>
      </c>
      <c r="G7" s="15" t="s">
        <v>15</v>
      </c>
      <c r="H7" s="16">
        <v>77.75</v>
      </c>
      <c r="I7" s="17">
        <f t="shared" si="1"/>
        <v>3</v>
      </c>
      <c r="J7" s="13"/>
    </row>
    <row r="8" s="1" customFormat="1" ht="26" customHeight="1" spans="1:10">
      <c r="A8" s="13" t="str">
        <f t="shared" si="0"/>
        <v>002</v>
      </c>
      <c r="B8" s="13" t="s">
        <v>25</v>
      </c>
      <c r="C8" s="14" t="s">
        <v>26</v>
      </c>
      <c r="D8" s="13" t="str">
        <f>"20260101008"</f>
        <v>20260101008</v>
      </c>
      <c r="E8" s="13" t="s">
        <v>13</v>
      </c>
      <c r="F8" s="13" t="s">
        <v>18</v>
      </c>
      <c r="G8" s="15" t="s">
        <v>15</v>
      </c>
      <c r="H8" s="16">
        <v>76.25</v>
      </c>
      <c r="I8" s="17">
        <f t="shared" si="1"/>
        <v>5</v>
      </c>
      <c r="J8" s="13"/>
    </row>
    <row r="9" s="1" customFormat="1" ht="26" customHeight="1" spans="1:10">
      <c r="A9" s="13" t="str">
        <f t="shared" si="0"/>
        <v>002</v>
      </c>
      <c r="B9" s="13" t="s">
        <v>27</v>
      </c>
      <c r="C9" s="14" t="s">
        <v>28</v>
      </c>
      <c r="D9" s="13" t="str">
        <f>"20260102028"</f>
        <v>20260102028</v>
      </c>
      <c r="E9" s="13" t="s">
        <v>13</v>
      </c>
      <c r="F9" s="13" t="s">
        <v>18</v>
      </c>
      <c r="G9" s="15" t="s">
        <v>15</v>
      </c>
      <c r="H9" s="16">
        <v>76.25</v>
      </c>
      <c r="I9" s="17">
        <f t="shared" si="1"/>
        <v>5</v>
      </c>
      <c r="J9" s="13"/>
    </row>
    <row r="10" s="1" customFormat="1" ht="26" customHeight="1" spans="1:10">
      <c r="A10" s="18" t="s">
        <v>29</v>
      </c>
      <c r="B10" s="13" t="s">
        <v>30</v>
      </c>
      <c r="C10" s="14" t="s">
        <v>31</v>
      </c>
      <c r="D10" s="13">
        <v>20260110014</v>
      </c>
      <c r="E10" s="13" t="s">
        <v>13</v>
      </c>
      <c r="F10" s="13" t="s">
        <v>18</v>
      </c>
      <c r="G10" s="15" t="s">
        <v>15</v>
      </c>
      <c r="H10" s="16">
        <v>75.75</v>
      </c>
      <c r="I10" s="17">
        <f t="shared" si="1"/>
        <v>7</v>
      </c>
      <c r="J10" s="13"/>
    </row>
    <row r="11" s="1" customFormat="1" ht="26" customHeight="1" spans="1:10">
      <c r="A11" s="13" t="str">
        <f t="shared" ref="A11:A64" si="2">"002"</f>
        <v>002</v>
      </c>
      <c r="B11" s="13" t="s">
        <v>32</v>
      </c>
      <c r="C11" s="14" t="s">
        <v>33</v>
      </c>
      <c r="D11" s="13" t="str">
        <f>"20260101028"</f>
        <v>20260101028</v>
      </c>
      <c r="E11" s="13" t="s">
        <v>13</v>
      </c>
      <c r="F11" s="13" t="s">
        <v>18</v>
      </c>
      <c r="G11" s="15" t="s">
        <v>15</v>
      </c>
      <c r="H11" s="16">
        <v>75</v>
      </c>
      <c r="I11" s="17">
        <f t="shared" si="1"/>
        <v>8</v>
      </c>
      <c r="J11" s="13"/>
    </row>
    <row r="12" s="1" customFormat="1" ht="26" customHeight="1" spans="1:10">
      <c r="A12" s="13" t="str">
        <f t="shared" si="2"/>
        <v>002</v>
      </c>
      <c r="B12" s="13" t="s">
        <v>34</v>
      </c>
      <c r="C12" s="14" t="s">
        <v>35</v>
      </c>
      <c r="D12" s="13" t="str">
        <f>"20260101029"</f>
        <v>20260101029</v>
      </c>
      <c r="E12" s="13" t="s">
        <v>13</v>
      </c>
      <c r="F12" s="13" t="s">
        <v>18</v>
      </c>
      <c r="G12" s="15" t="s">
        <v>15</v>
      </c>
      <c r="H12" s="16">
        <v>74.5</v>
      </c>
      <c r="I12" s="17">
        <f t="shared" si="1"/>
        <v>9</v>
      </c>
      <c r="J12" s="13"/>
    </row>
    <row r="13" s="1" customFormat="1" ht="26" customHeight="1" spans="1:10">
      <c r="A13" s="13" t="str">
        <f t="shared" si="2"/>
        <v>002</v>
      </c>
      <c r="B13" s="13" t="s">
        <v>36</v>
      </c>
      <c r="C13" s="14" t="s">
        <v>37</v>
      </c>
      <c r="D13" s="13" t="str">
        <f>"20260102020"</f>
        <v>20260102020</v>
      </c>
      <c r="E13" s="13" t="s">
        <v>13</v>
      </c>
      <c r="F13" s="13" t="s">
        <v>18</v>
      </c>
      <c r="G13" s="15" t="s">
        <v>15</v>
      </c>
      <c r="H13" s="16">
        <v>74</v>
      </c>
      <c r="I13" s="17">
        <f t="shared" si="1"/>
        <v>10</v>
      </c>
      <c r="J13" s="13"/>
    </row>
    <row r="14" s="1" customFormat="1" ht="26" customHeight="1" spans="1:10">
      <c r="A14" s="13" t="str">
        <f t="shared" si="2"/>
        <v>002</v>
      </c>
      <c r="B14" s="13" t="s">
        <v>38</v>
      </c>
      <c r="C14" s="14" t="s">
        <v>39</v>
      </c>
      <c r="D14" s="13" t="str">
        <f>"20260101002"</f>
        <v>20260101002</v>
      </c>
      <c r="E14" s="13" t="s">
        <v>13</v>
      </c>
      <c r="F14" s="13" t="s">
        <v>18</v>
      </c>
      <c r="G14" s="15" t="s">
        <v>15</v>
      </c>
      <c r="H14" s="16">
        <v>72.5</v>
      </c>
      <c r="I14" s="17">
        <f t="shared" si="1"/>
        <v>11</v>
      </c>
      <c r="J14" s="13"/>
    </row>
    <row r="15" s="1" customFormat="1" ht="26" customHeight="1" spans="1:10">
      <c r="A15" s="13" t="str">
        <f t="shared" si="2"/>
        <v>002</v>
      </c>
      <c r="B15" s="13" t="s">
        <v>40</v>
      </c>
      <c r="C15" s="14" t="s">
        <v>41</v>
      </c>
      <c r="D15" s="13" t="str">
        <f>"20260101005"</f>
        <v>20260101005</v>
      </c>
      <c r="E15" s="13" t="s">
        <v>13</v>
      </c>
      <c r="F15" s="13" t="s">
        <v>18</v>
      </c>
      <c r="G15" s="15" t="s">
        <v>15</v>
      </c>
      <c r="H15" s="16">
        <v>72.5</v>
      </c>
      <c r="I15" s="17">
        <f t="shared" si="1"/>
        <v>11</v>
      </c>
      <c r="J15" s="13"/>
    </row>
    <row r="16" s="1" customFormat="1" ht="26" customHeight="1" spans="1:10">
      <c r="A16" s="13" t="str">
        <f t="shared" si="2"/>
        <v>002</v>
      </c>
      <c r="B16" s="13" t="s">
        <v>42</v>
      </c>
      <c r="C16" s="14" t="s">
        <v>43</v>
      </c>
      <c r="D16" s="13" t="str">
        <f>"20260102013"</f>
        <v>20260102013</v>
      </c>
      <c r="E16" s="13" t="s">
        <v>13</v>
      </c>
      <c r="F16" s="13" t="s">
        <v>18</v>
      </c>
      <c r="G16" s="15" t="s">
        <v>15</v>
      </c>
      <c r="H16" s="16">
        <v>72.5</v>
      </c>
      <c r="I16" s="17">
        <f t="shared" si="1"/>
        <v>11</v>
      </c>
      <c r="J16" s="13"/>
    </row>
    <row r="17" s="1" customFormat="1" ht="26" customHeight="1" spans="1:10">
      <c r="A17" s="13" t="str">
        <f t="shared" si="2"/>
        <v>002</v>
      </c>
      <c r="B17" s="13" t="s">
        <v>44</v>
      </c>
      <c r="C17" s="14" t="s">
        <v>45</v>
      </c>
      <c r="D17" s="13" t="str">
        <f>"20260101014"</f>
        <v>20260101014</v>
      </c>
      <c r="E17" s="13" t="s">
        <v>13</v>
      </c>
      <c r="F17" s="13" t="s">
        <v>18</v>
      </c>
      <c r="G17" s="15" t="s">
        <v>15</v>
      </c>
      <c r="H17" s="16">
        <v>72.25</v>
      </c>
      <c r="I17" s="17">
        <f t="shared" si="1"/>
        <v>14</v>
      </c>
      <c r="J17" s="13"/>
    </row>
    <row r="18" s="1" customFormat="1" ht="26" customHeight="1" spans="1:10">
      <c r="A18" s="13" t="str">
        <f t="shared" si="2"/>
        <v>002</v>
      </c>
      <c r="B18" s="13" t="s">
        <v>46</v>
      </c>
      <c r="C18" s="14" t="s">
        <v>47</v>
      </c>
      <c r="D18" s="13" t="str">
        <f>"20260101022"</f>
        <v>20260101022</v>
      </c>
      <c r="E18" s="13" t="s">
        <v>13</v>
      </c>
      <c r="F18" s="13" t="s">
        <v>18</v>
      </c>
      <c r="G18" s="15" t="s">
        <v>15</v>
      </c>
      <c r="H18" s="16">
        <v>71.75</v>
      </c>
      <c r="I18" s="17">
        <f t="shared" si="1"/>
        <v>15</v>
      </c>
      <c r="J18" s="13"/>
    </row>
    <row r="19" s="1" customFormat="1" ht="26" customHeight="1" spans="1:10">
      <c r="A19" s="13" t="str">
        <f t="shared" si="2"/>
        <v>002</v>
      </c>
      <c r="B19" s="13" t="s">
        <v>48</v>
      </c>
      <c r="C19" s="14" t="s">
        <v>49</v>
      </c>
      <c r="D19" s="13" t="str">
        <f>"20260102018"</f>
        <v>20260102018</v>
      </c>
      <c r="E19" s="13" t="s">
        <v>13</v>
      </c>
      <c r="F19" s="13" t="s">
        <v>18</v>
      </c>
      <c r="G19" s="15" t="s">
        <v>15</v>
      </c>
      <c r="H19" s="16">
        <v>71.5</v>
      </c>
      <c r="I19" s="17">
        <f t="shared" si="1"/>
        <v>16</v>
      </c>
      <c r="J19" s="13"/>
    </row>
    <row r="20" s="1" customFormat="1" ht="26" customHeight="1" spans="1:10">
      <c r="A20" s="13" t="str">
        <f t="shared" si="2"/>
        <v>002</v>
      </c>
      <c r="B20" s="13" t="s">
        <v>50</v>
      </c>
      <c r="C20" s="14" t="s">
        <v>51</v>
      </c>
      <c r="D20" s="13" t="str">
        <f>"20260101027"</f>
        <v>20260101027</v>
      </c>
      <c r="E20" s="13" t="s">
        <v>13</v>
      </c>
      <c r="F20" s="13" t="s">
        <v>18</v>
      </c>
      <c r="G20" s="15" t="s">
        <v>15</v>
      </c>
      <c r="H20" s="16">
        <v>71</v>
      </c>
      <c r="I20" s="17">
        <f t="shared" si="1"/>
        <v>17</v>
      </c>
      <c r="J20" s="13"/>
    </row>
    <row r="21" s="1" customFormat="1" ht="26" customHeight="1" spans="1:10">
      <c r="A21" s="13" t="str">
        <f t="shared" si="2"/>
        <v>002</v>
      </c>
      <c r="B21" s="13" t="s">
        <v>52</v>
      </c>
      <c r="C21" s="14" t="s">
        <v>53</v>
      </c>
      <c r="D21" s="13" t="str">
        <f>"20260101023"</f>
        <v>20260101023</v>
      </c>
      <c r="E21" s="13" t="s">
        <v>13</v>
      </c>
      <c r="F21" s="13" t="s">
        <v>18</v>
      </c>
      <c r="G21" s="15" t="s">
        <v>15</v>
      </c>
      <c r="H21" s="16">
        <v>70.75</v>
      </c>
      <c r="I21" s="17">
        <f t="shared" si="1"/>
        <v>18</v>
      </c>
      <c r="J21" s="13"/>
    </row>
    <row r="22" s="1" customFormat="1" ht="26" customHeight="1" spans="1:10">
      <c r="A22" s="13" t="str">
        <f t="shared" si="2"/>
        <v>002</v>
      </c>
      <c r="B22" s="13" t="s">
        <v>54</v>
      </c>
      <c r="C22" s="14" t="s">
        <v>55</v>
      </c>
      <c r="D22" s="13" t="str">
        <f>"20260101024"</f>
        <v>20260101024</v>
      </c>
      <c r="E22" s="13" t="s">
        <v>13</v>
      </c>
      <c r="F22" s="13" t="s">
        <v>18</v>
      </c>
      <c r="G22" s="15" t="s">
        <v>15</v>
      </c>
      <c r="H22" s="16">
        <v>70.75</v>
      </c>
      <c r="I22" s="17">
        <f t="shared" si="1"/>
        <v>18</v>
      </c>
      <c r="J22" s="13"/>
    </row>
    <row r="23" s="1" customFormat="1" ht="26" customHeight="1" spans="1:10">
      <c r="A23" s="13" t="str">
        <f t="shared" si="2"/>
        <v>002</v>
      </c>
      <c r="B23" s="13" t="s">
        <v>56</v>
      </c>
      <c r="C23" s="14" t="s">
        <v>57</v>
      </c>
      <c r="D23" s="13" t="str">
        <f>"20260101016"</f>
        <v>20260101016</v>
      </c>
      <c r="E23" s="13" t="s">
        <v>13</v>
      </c>
      <c r="F23" s="13" t="s">
        <v>18</v>
      </c>
      <c r="G23" s="15" t="s">
        <v>15</v>
      </c>
      <c r="H23" s="16">
        <v>70.5</v>
      </c>
      <c r="I23" s="17">
        <f t="shared" si="1"/>
        <v>20</v>
      </c>
      <c r="J23" s="13"/>
    </row>
    <row r="24" s="1" customFormat="1" ht="26" customHeight="1" spans="1:10">
      <c r="A24" s="13" t="str">
        <f t="shared" si="2"/>
        <v>002</v>
      </c>
      <c r="B24" s="13" t="s">
        <v>58</v>
      </c>
      <c r="C24" s="14" t="s">
        <v>59</v>
      </c>
      <c r="D24" s="13" t="str">
        <f>"20260101026"</f>
        <v>20260101026</v>
      </c>
      <c r="E24" s="13" t="s">
        <v>13</v>
      </c>
      <c r="F24" s="13" t="s">
        <v>18</v>
      </c>
      <c r="G24" s="15" t="s">
        <v>15</v>
      </c>
      <c r="H24" s="16">
        <v>70.5</v>
      </c>
      <c r="I24" s="17">
        <f t="shared" si="1"/>
        <v>20</v>
      </c>
      <c r="J24" s="13"/>
    </row>
    <row r="25" s="1" customFormat="1" ht="26" customHeight="1" spans="1:10">
      <c r="A25" s="13" t="str">
        <f t="shared" si="2"/>
        <v>002</v>
      </c>
      <c r="B25" s="13" t="s">
        <v>60</v>
      </c>
      <c r="C25" s="14" t="s">
        <v>61</v>
      </c>
      <c r="D25" s="13" t="str">
        <f>"20260101021"</f>
        <v>20260101021</v>
      </c>
      <c r="E25" s="13" t="s">
        <v>13</v>
      </c>
      <c r="F25" s="13" t="s">
        <v>18</v>
      </c>
      <c r="G25" s="15" t="s">
        <v>15</v>
      </c>
      <c r="H25" s="16">
        <v>70.25</v>
      </c>
      <c r="I25" s="17">
        <f t="shared" si="1"/>
        <v>22</v>
      </c>
      <c r="J25" s="13"/>
    </row>
    <row r="26" s="1" customFormat="1" ht="26" customHeight="1" spans="1:10">
      <c r="A26" s="13" t="str">
        <f t="shared" si="2"/>
        <v>002</v>
      </c>
      <c r="B26" s="13" t="s">
        <v>62</v>
      </c>
      <c r="C26" s="14" t="s">
        <v>63</v>
      </c>
      <c r="D26" s="13" t="str">
        <f>"20260101011"</f>
        <v>20260101011</v>
      </c>
      <c r="E26" s="13" t="s">
        <v>13</v>
      </c>
      <c r="F26" s="13" t="s">
        <v>18</v>
      </c>
      <c r="G26" s="15" t="s">
        <v>15</v>
      </c>
      <c r="H26" s="16">
        <v>70</v>
      </c>
      <c r="I26" s="17">
        <f t="shared" si="1"/>
        <v>23</v>
      </c>
      <c r="J26" s="13"/>
    </row>
    <row r="27" s="1" customFormat="1" ht="26" customHeight="1" spans="1:10">
      <c r="A27" s="13" t="str">
        <f t="shared" si="2"/>
        <v>002</v>
      </c>
      <c r="B27" s="13" t="s">
        <v>64</v>
      </c>
      <c r="C27" s="14" t="s">
        <v>65</v>
      </c>
      <c r="D27" s="13" t="str">
        <f>"20260101018"</f>
        <v>20260101018</v>
      </c>
      <c r="E27" s="13" t="s">
        <v>13</v>
      </c>
      <c r="F27" s="13" t="s">
        <v>18</v>
      </c>
      <c r="G27" s="15" t="s">
        <v>15</v>
      </c>
      <c r="H27" s="16">
        <v>70</v>
      </c>
      <c r="I27" s="17">
        <f t="shared" si="1"/>
        <v>23</v>
      </c>
      <c r="J27" s="13"/>
    </row>
    <row r="28" s="1" customFormat="1" ht="26" customHeight="1" spans="1:10">
      <c r="A28" s="13" t="str">
        <f t="shared" si="2"/>
        <v>002</v>
      </c>
      <c r="B28" s="13" t="s">
        <v>66</v>
      </c>
      <c r="C28" s="14" t="s">
        <v>67</v>
      </c>
      <c r="D28" s="13" t="str">
        <f>"20260101020"</f>
        <v>20260101020</v>
      </c>
      <c r="E28" s="13" t="s">
        <v>13</v>
      </c>
      <c r="F28" s="13" t="s">
        <v>18</v>
      </c>
      <c r="G28" s="15" t="s">
        <v>15</v>
      </c>
      <c r="H28" s="16">
        <v>70</v>
      </c>
      <c r="I28" s="17">
        <f t="shared" si="1"/>
        <v>23</v>
      </c>
      <c r="J28" s="13"/>
    </row>
    <row r="29" s="1" customFormat="1" ht="26" customHeight="1" spans="1:10">
      <c r="A29" s="13" t="str">
        <f t="shared" si="2"/>
        <v>002</v>
      </c>
      <c r="B29" s="13" t="s">
        <v>68</v>
      </c>
      <c r="C29" s="14" t="s">
        <v>69</v>
      </c>
      <c r="D29" s="13" t="str">
        <f>"20260102025"</f>
        <v>20260102025</v>
      </c>
      <c r="E29" s="13" t="s">
        <v>13</v>
      </c>
      <c r="F29" s="13" t="s">
        <v>18</v>
      </c>
      <c r="G29" s="15" t="s">
        <v>15</v>
      </c>
      <c r="H29" s="16">
        <v>69.75</v>
      </c>
      <c r="I29" s="17">
        <f t="shared" si="1"/>
        <v>26</v>
      </c>
      <c r="J29" s="13"/>
    </row>
    <row r="30" s="1" customFormat="1" ht="26" customHeight="1" spans="1:10">
      <c r="A30" s="13" t="str">
        <f t="shared" si="2"/>
        <v>002</v>
      </c>
      <c r="B30" s="13" t="s">
        <v>70</v>
      </c>
      <c r="C30" s="14" t="s">
        <v>71</v>
      </c>
      <c r="D30" s="13" t="str">
        <f>"20260101013"</f>
        <v>20260101013</v>
      </c>
      <c r="E30" s="13" t="s">
        <v>13</v>
      </c>
      <c r="F30" s="13" t="s">
        <v>18</v>
      </c>
      <c r="G30" s="15" t="s">
        <v>15</v>
      </c>
      <c r="H30" s="16">
        <v>69.5</v>
      </c>
      <c r="I30" s="17">
        <f t="shared" si="1"/>
        <v>27</v>
      </c>
      <c r="J30" s="13"/>
    </row>
    <row r="31" s="1" customFormat="1" ht="26" customHeight="1" spans="1:10">
      <c r="A31" s="13" t="str">
        <f t="shared" si="2"/>
        <v>002</v>
      </c>
      <c r="B31" s="13" t="s">
        <v>72</v>
      </c>
      <c r="C31" s="14" t="s">
        <v>73</v>
      </c>
      <c r="D31" s="13" t="str">
        <f>"20260102016"</f>
        <v>20260102016</v>
      </c>
      <c r="E31" s="13" t="s">
        <v>13</v>
      </c>
      <c r="F31" s="13" t="s">
        <v>18</v>
      </c>
      <c r="G31" s="15" t="s">
        <v>15</v>
      </c>
      <c r="H31" s="16">
        <v>69</v>
      </c>
      <c r="I31" s="17">
        <f t="shared" si="1"/>
        <v>28</v>
      </c>
      <c r="J31" s="13"/>
    </row>
    <row r="32" s="1" customFormat="1" ht="26" customHeight="1" spans="1:10">
      <c r="A32" s="13" t="str">
        <f t="shared" si="2"/>
        <v>002</v>
      </c>
      <c r="B32" s="13" t="s">
        <v>74</v>
      </c>
      <c r="C32" s="14" t="s">
        <v>75</v>
      </c>
      <c r="D32" s="13" t="str">
        <f>"20260103001"</f>
        <v>20260103001</v>
      </c>
      <c r="E32" s="13" t="s">
        <v>13</v>
      </c>
      <c r="F32" s="13" t="s">
        <v>18</v>
      </c>
      <c r="G32" s="15" t="s">
        <v>15</v>
      </c>
      <c r="H32" s="16">
        <v>69</v>
      </c>
      <c r="I32" s="17">
        <f t="shared" si="1"/>
        <v>28</v>
      </c>
      <c r="J32" s="13"/>
    </row>
    <row r="33" s="1" customFormat="1" ht="26" customHeight="1" spans="1:10">
      <c r="A33" s="13" t="str">
        <f t="shared" si="2"/>
        <v>002</v>
      </c>
      <c r="B33" s="13" t="s">
        <v>76</v>
      </c>
      <c r="C33" s="14" t="s">
        <v>77</v>
      </c>
      <c r="D33" s="13" t="str">
        <f>"20260102001"</f>
        <v>20260102001</v>
      </c>
      <c r="E33" s="13" t="s">
        <v>13</v>
      </c>
      <c r="F33" s="13" t="s">
        <v>18</v>
      </c>
      <c r="G33" s="15" t="s">
        <v>15</v>
      </c>
      <c r="H33" s="16">
        <v>68</v>
      </c>
      <c r="I33" s="17">
        <f t="shared" si="1"/>
        <v>30</v>
      </c>
      <c r="J33" s="13"/>
    </row>
    <row r="34" s="1" customFormat="1" ht="26" customHeight="1" spans="1:10">
      <c r="A34" s="13" t="str">
        <f t="shared" si="2"/>
        <v>002</v>
      </c>
      <c r="B34" s="13" t="s">
        <v>78</v>
      </c>
      <c r="C34" s="14" t="s">
        <v>79</v>
      </c>
      <c r="D34" s="13" t="str">
        <f>"20260102015"</f>
        <v>20260102015</v>
      </c>
      <c r="E34" s="13" t="s">
        <v>13</v>
      </c>
      <c r="F34" s="13" t="s">
        <v>18</v>
      </c>
      <c r="G34" s="15" t="s">
        <v>15</v>
      </c>
      <c r="H34" s="16">
        <v>68</v>
      </c>
      <c r="I34" s="17">
        <f t="shared" si="1"/>
        <v>30</v>
      </c>
      <c r="J34" s="13"/>
    </row>
    <row r="35" s="1" customFormat="1" ht="26" customHeight="1" spans="1:10">
      <c r="A35" s="13" t="str">
        <f t="shared" si="2"/>
        <v>002</v>
      </c>
      <c r="B35" s="13" t="s">
        <v>80</v>
      </c>
      <c r="C35" s="14" t="s">
        <v>81</v>
      </c>
      <c r="D35" s="13" t="str">
        <f>"20260102019"</f>
        <v>20260102019</v>
      </c>
      <c r="E35" s="13" t="s">
        <v>13</v>
      </c>
      <c r="F35" s="13" t="s">
        <v>18</v>
      </c>
      <c r="G35" s="15" t="s">
        <v>15</v>
      </c>
      <c r="H35" s="16">
        <v>68</v>
      </c>
      <c r="I35" s="17">
        <f t="shared" si="1"/>
        <v>30</v>
      </c>
      <c r="J35" s="13"/>
    </row>
    <row r="36" s="1" customFormat="1" ht="26" customHeight="1" spans="1:10">
      <c r="A36" s="13" t="str">
        <f t="shared" si="2"/>
        <v>002</v>
      </c>
      <c r="B36" s="13" t="s">
        <v>82</v>
      </c>
      <c r="C36" s="14" t="s">
        <v>83</v>
      </c>
      <c r="D36" s="13" t="str">
        <f>"20260102030"</f>
        <v>20260102030</v>
      </c>
      <c r="E36" s="13" t="s">
        <v>13</v>
      </c>
      <c r="F36" s="13" t="s">
        <v>18</v>
      </c>
      <c r="G36" s="15" t="s">
        <v>15</v>
      </c>
      <c r="H36" s="16">
        <v>68</v>
      </c>
      <c r="I36" s="17">
        <f t="shared" si="1"/>
        <v>30</v>
      </c>
      <c r="J36" s="13"/>
    </row>
    <row r="37" s="1" customFormat="1" ht="26" customHeight="1" spans="1:10">
      <c r="A37" s="13" t="str">
        <f t="shared" si="2"/>
        <v>002</v>
      </c>
      <c r="B37" s="13" t="s">
        <v>84</v>
      </c>
      <c r="C37" s="14" t="s">
        <v>85</v>
      </c>
      <c r="D37" s="13" t="str">
        <f>"20260102003"</f>
        <v>20260102003</v>
      </c>
      <c r="E37" s="13" t="s">
        <v>13</v>
      </c>
      <c r="F37" s="13" t="s">
        <v>18</v>
      </c>
      <c r="G37" s="15" t="s">
        <v>15</v>
      </c>
      <c r="H37" s="16">
        <v>66.75</v>
      </c>
      <c r="I37" s="17">
        <f t="shared" si="1"/>
        <v>34</v>
      </c>
      <c r="J37" s="13"/>
    </row>
    <row r="38" s="1" customFormat="1" ht="26" customHeight="1" spans="1:10">
      <c r="A38" s="13" t="str">
        <f t="shared" si="2"/>
        <v>002</v>
      </c>
      <c r="B38" s="13" t="s">
        <v>86</v>
      </c>
      <c r="C38" s="14" t="s">
        <v>87</v>
      </c>
      <c r="D38" s="13" t="str">
        <f>"20260102005"</f>
        <v>20260102005</v>
      </c>
      <c r="E38" s="13" t="s">
        <v>13</v>
      </c>
      <c r="F38" s="13" t="s">
        <v>18</v>
      </c>
      <c r="G38" s="15" t="s">
        <v>15</v>
      </c>
      <c r="H38" s="16">
        <v>66.75</v>
      </c>
      <c r="I38" s="17">
        <f t="shared" si="1"/>
        <v>34</v>
      </c>
      <c r="J38" s="13"/>
    </row>
    <row r="39" s="1" customFormat="1" ht="26" customHeight="1" spans="1:10">
      <c r="A39" s="13" t="str">
        <f t="shared" si="2"/>
        <v>002</v>
      </c>
      <c r="B39" s="13" t="s">
        <v>88</v>
      </c>
      <c r="C39" s="14" t="s">
        <v>89</v>
      </c>
      <c r="D39" s="13" t="str">
        <f>"20260102011"</f>
        <v>20260102011</v>
      </c>
      <c r="E39" s="13" t="s">
        <v>13</v>
      </c>
      <c r="F39" s="13" t="s">
        <v>18</v>
      </c>
      <c r="G39" s="15" t="s">
        <v>15</v>
      </c>
      <c r="H39" s="16">
        <v>66.75</v>
      </c>
      <c r="I39" s="17">
        <f t="shared" si="1"/>
        <v>34</v>
      </c>
      <c r="J39" s="13"/>
    </row>
    <row r="40" s="1" customFormat="1" ht="26" customHeight="1" spans="1:10">
      <c r="A40" s="13" t="str">
        <f t="shared" si="2"/>
        <v>002</v>
      </c>
      <c r="B40" s="13" t="s">
        <v>90</v>
      </c>
      <c r="C40" s="14" t="s">
        <v>91</v>
      </c>
      <c r="D40" s="13" t="str">
        <f>"20260101010"</f>
        <v>20260101010</v>
      </c>
      <c r="E40" s="13" t="s">
        <v>13</v>
      </c>
      <c r="F40" s="13" t="s">
        <v>18</v>
      </c>
      <c r="G40" s="15" t="s">
        <v>15</v>
      </c>
      <c r="H40" s="16">
        <v>66.5</v>
      </c>
      <c r="I40" s="17">
        <f t="shared" si="1"/>
        <v>37</v>
      </c>
      <c r="J40" s="13"/>
    </row>
    <row r="41" s="1" customFormat="1" ht="26" customHeight="1" spans="1:10">
      <c r="A41" s="13" t="str">
        <f t="shared" si="2"/>
        <v>002</v>
      </c>
      <c r="B41" s="13" t="s">
        <v>92</v>
      </c>
      <c r="C41" s="14" t="s">
        <v>93</v>
      </c>
      <c r="D41" s="13" t="str">
        <f>"20260102010"</f>
        <v>20260102010</v>
      </c>
      <c r="E41" s="13" t="s">
        <v>13</v>
      </c>
      <c r="F41" s="13" t="s">
        <v>18</v>
      </c>
      <c r="G41" s="15" t="s">
        <v>15</v>
      </c>
      <c r="H41" s="16">
        <v>66.5</v>
      </c>
      <c r="I41" s="17">
        <f t="shared" si="1"/>
        <v>37</v>
      </c>
      <c r="J41" s="13"/>
    </row>
    <row r="42" s="1" customFormat="1" ht="26" customHeight="1" spans="1:10">
      <c r="A42" s="13" t="str">
        <f t="shared" si="2"/>
        <v>002</v>
      </c>
      <c r="B42" s="13" t="s">
        <v>94</v>
      </c>
      <c r="C42" s="14" t="s">
        <v>95</v>
      </c>
      <c r="D42" s="13" t="str">
        <f>"20260101003"</f>
        <v>20260101003</v>
      </c>
      <c r="E42" s="13" t="s">
        <v>13</v>
      </c>
      <c r="F42" s="13" t="s">
        <v>18</v>
      </c>
      <c r="G42" s="15" t="s">
        <v>15</v>
      </c>
      <c r="H42" s="16">
        <v>66.25</v>
      </c>
      <c r="I42" s="17">
        <f t="shared" si="1"/>
        <v>39</v>
      </c>
      <c r="J42" s="13"/>
    </row>
    <row r="43" s="1" customFormat="1" ht="26" customHeight="1" spans="1:10">
      <c r="A43" s="13" t="str">
        <f t="shared" si="2"/>
        <v>002</v>
      </c>
      <c r="B43" s="13" t="s">
        <v>96</v>
      </c>
      <c r="C43" s="14" t="s">
        <v>97</v>
      </c>
      <c r="D43" s="13" t="str">
        <f>"20260102021"</f>
        <v>20260102021</v>
      </c>
      <c r="E43" s="13" t="s">
        <v>13</v>
      </c>
      <c r="F43" s="13" t="s">
        <v>18</v>
      </c>
      <c r="G43" s="15" t="s">
        <v>15</v>
      </c>
      <c r="H43" s="16">
        <v>66.25</v>
      </c>
      <c r="I43" s="17">
        <f t="shared" si="1"/>
        <v>39</v>
      </c>
      <c r="J43" s="13"/>
    </row>
    <row r="44" s="1" customFormat="1" ht="26" customHeight="1" spans="1:10">
      <c r="A44" s="13" t="str">
        <f t="shared" si="2"/>
        <v>002</v>
      </c>
      <c r="B44" s="13" t="s">
        <v>98</v>
      </c>
      <c r="C44" s="14" t="s">
        <v>99</v>
      </c>
      <c r="D44" s="13" t="str">
        <f>"20260102029"</f>
        <v>20260102029</v>
      </c>
      <c r="E44" s="13" t="s">
        <v>13</v>
      </c>
      <c r="F44" s="13" t="s">
        <v>18</v>
      </c>
      <c r="G44" s="15" t="s">
        <v>15</v>
      </c>
      <c r="H44" s="16">
        <v>66.25</v>
      </c>
      <c r="I44" s="17">
        <f t="shared" si="1"/>
        <v>39</v>
      </c>
      <c r="J44" s="13"/>
    </row>
    <row r="45" s="1" customFormat="1" ht="26" customHeight="1" spans="1:10">
      <c r="A45" s="13" t="str">
        <f t="shared" si="2"/>
        <v>002</v>
      </c>
      <c r="B45" s="13" t="s">
        <v>100</v>
      </c>
      <c r="C45" s="14" t="s">
        <v>101</v>
      </c>
      <c r="D45" s="13" t="str">
        <f>"20260102004"</f>
        <v>20260102004</v>
      </c>
      <c r="E45" s="13" t="s">
        <v>13</v>
      </c>
      <c r="F45" s="13" t="s">
        <v>18</v>
      </c>
      <c r="G45" s="15" t="s">
        <v>15</v>
      </c>
      <c r="H45" s="16">
        <v>66</v>
      </c>
      <c r="I45" s="17">
        <f t="shared" si="1"/>
        <v>42</v>
      </c>
      <c r="J45" s="13"/>
    </row>
    <row r="46" s="1" customFormat="1" ht="26" customHeight="1" spans="1:10">
      <c r="A46" s="13" t="str">
        <f t="shared" si="2"/>
        <v>002</v>
      </c>
      <c r="B46" s="13" t="s">
        <v>102</v>
      </c>
      <c r="C46" s="14" t="s">
        <v>103</v>
      </c>
      <c r="D46" s="13" t="str">
        <f>"20260102007"</f>
        <v>20260102007</v>
      </c>
      <c r="E46" s="13" t="s">
        <v>13</v>
      </c>
      <c r="F46" s="13" t="s">
        <v>18</v>
      </c>
      <c r="G46" s="15" t="s">
        <v>15</v>
      </c>
      <c r="H46" s="16">
        <v>65.5</v>
      </c>
      <c r="I46" s="17">
        <f t="shared" si="1"/>
        <v>43</v>
      </c>
      <c r="J46" s="13"/>
    </row>
    <row r="47" s="1" customFormat="1" ht="26" customHeight="1" spans="1:10">
      <c r="A47" s="13" t="str">
        <f t="shared" si="2"/>
        <v>002</v>
      </c>
      <c r="B47" s="13" t="s">
        <v>104</v>
      </c>
      <c r="C47" s="14" t="s">
        <v>105</v>
      </c>
      <c r="D47" s="13" t="str">
        <f>"20260101012"</f>
        <v>20260101012</v>
      </c>
      <c r="E47" s="13" t="s">
        <v>13</v>
      </c>
      <c r="F47" s="13" t="s">
        <v>18</v>
      </c>
      <c r="G47" s="15" t="s">
        <v>15</v>
      </c>
      <c r="H47" s="16">
        <v>63.5</v>
      </c>
      <c r="I47" s="17">
        <f t="shared" si="1"/>
        <v>44</v>
      </c>
      <c r="J47" s="13"/>
    </row>
    <row r="48" s="1" customFormat="1" ht="26" customHeight="1" spans="1:10">
      <c r="A48" s="13" t="str">
        <f t="shared" si="2"/>
        <v>002</v>
      </c>
      <c r="B48" s="13" t="s">
        <v>106</v>
      </c>
      <c r="C48" s="14" t="s">
        <v>107</v>
      </c>
      <c r="D48" s="13" t="str">
        <f>"20260102022"</f>
        <v>20260102022</v>
      </c>
      <c r="E48" s="13" t="s">
        <v>13</v>
      </c>
      <c r="F48" s="13" t="s">
        <v>18</v>
      </c>
      <c r="G48" s="15" t="s">
        <v>15</v>
      </c>
      <c r="H48" s="16">
        <v>63.5</v>
      </c>
      <c r="I48" s="17">
        <f t="shared" si="1"/>
        <v>44</v>
      </c>
      <c r="J48" s="13"/>
    </row>
    <row r="49" s="1" customFormat="1" ht="26" customHeight="1" spans="1:10">
      <c r="A49" s="13" t="str">
        <f t="shared" si="2"/>
        <v>002</v>
      </c>
      <c r="B49" s="13" t="s">
        <v>108</v>
      </c>
      <c r="C49" s="14" t="s">
        <v>109</v>
      </c>
      <c r="D49" s="13" t="str">
        <f>"20260101030"</f>
        <v>20260101030</v>
      </c>
      <c r="E49" s="13" t="s">
        <v>13</v>
      </c>
      <c r="F49" s="13" t="s">
        <v>18</v>
      </c>
      <c r="G49" s="15" t="s">
        <v>15</v>
      </c>
      <c r="H49" s="16">
        <v>63.25</v>
      </c>
      <c r="I49" s="17">
        <f t="shared" si="1"/>
        <v>46</v>
      </c>
      <c r="J49" s="13"/>
    </row>
    <row r="50" s="1" customFormat="1" ht="26" customHeight="1" spans="1:10">
      <c r="A50" s="13" t="str">
        <f t="shared" si="2"/>
        <v>002</v>
      </c>
      <c r="B50" s="13" t="s">
        <v>110</v>
      </c>
      <c r="C50" s="14" t="s">
        <v>111</v>
      </c>
      <c r="D50" s="13" t="str">
        <f>"20260102026"</f>
        <v>20260102026</v>
      </c>
      <c r="E50" s="13" t="s">
        <v>13</v>
      </c>
      <c r="F50" s="13" t="s">
        <v>18</v>
      </c>
      <c r="G50" s="15" t="s">
        <v>15</v>
      </c>
      <c r="H50" s="16">
        <v>63.25</v>
      </c>
      <c r="I50" s="17">
        <f t="shared" si="1"/>
        <v>46</v>
      </c>
      <c r="J50" s="13"/>
    </row>
    <row r="51" s="1" customFormat="1" ht="26" customHeight="1" spans="1:10">
      <c r="A51" s="13" t="str">
        <f t="shared" si="2"/>
        <v>002</v>
      </c>
      <c r="B51" s="13" t="s">
        <v>112</v>
      </c>
      <c r="C51" s="14" t="s">
        <v>113</v>
      </c>
      <c r="D51" s="13" t="str">
        <f>"20260102023"</f>
        <v>20260102023</v>
      </c>
      <c r="E51" s="13" t="s">
        <v>13</v>
      </c>
      <c r="F51" s="13" t="s">
        <v>18</v>
      </c>
      <c r="G51" s="15" t="s">
        <v>15</v>
      </c>
      <c r="H51" s="16">
        <v>62.5</v>
      </c>
      <c r="I51" s="17">
        <f t="shared" si="1"/>
        <v>48</v>
      </c>
      <c r="J51" s="13"/>
    </row>
    <row r="52" s="1" customFormat="1" ht="26" customHeight="1" spans="1:10">
      <c r="A52" s="13" t="str">
        <f t="shared" si="2"/>
        <v>002</v>
      </c>
      <c r="B52" s="13" t="s">
        <v>114</v>
      </c>
      <c r="C52" s="14" t="s">
        <v>115</v>
      </c>
      <c r="D52" s="13" t="str">
        <f>"20260102027"</f>
        <v>20260102027</v>
      </c>
      <c r="E52" s="13" t="s">
        <v>13</v>
      </c>
      <c r="F52" s="13" t="s">
        <v>18</v>
      </c>
      <c r="G52" s="15" t="s">
        <v>15</v>
      </c>
      <c r="H52" s="16">
        <v>62.5</v>
      </c>
      <c r="I52" s="17">
        <f t="shared" si="1"/>
        <v>48</v>
      </c>
      <c r="J52" s="13"/>
    </row>
    <row r="53" s="1" customFormat="1" ht="26" customHeight="1" spans="1:10">
      <c r="A53" s="13" t="str">
        <f t="shared" si="2"/>
        <v>002</v>
      </c>
      <c r="B53" s="13" t="s">
        <v>116</v>
      </c>
      <c r="C53" s="14" t="s">
        <v>117</v>
      </c>
      <c r="D53" s="13" t="str">
        <f>"20260102008"</f>
        <v>20260102008</v>
      </c>
      <c r="E53" s="13" t="s">
        <v>13</v>
      </c>
      <c r="F53" s="13" t="s">
        <v>18</v>
      </c>
      <c r="G53" s="15" t="s">
        <v>15</v>
      </c>
      <c r="H53" s="16">
        <v>62.25</v>
      </c>
      <c r="I53" s="17">
        <f t="shared" si="1"/>
        <v>50</v>
      </c>
      <c r="J53" s="13"/>
    </row>
    <row r="54" s="1" customFormat="1" ht="26" customHeight="1" spans="1:10">
      <c r="A54" s="13" t="str">
        <f t="shared" si="2"/>
        <v>002</v>
      </c>
      <c r="B54" s="13" t="s">
        <v>118</v>
      </c>
      <c r="C54" s="14" t="s">
        <v>119</v>
      </c>
      <c r="D54" s="13" t="str">
        <f>"20260101017"</f>
        <v>20260101017</v>
      </c>
      <c r="E54" s="13" t="s">
        <v>13</v>
      </c>
      <c r="F54" s="13" t="s">
        <v>18</v>
      </c>
      <c r="G54" s="15" t="s">
        <v>15</v>
      </c>
      <c r="H54" s="16">
        <v>62</v>
      </c>
      <c r="I54" s="17">
        <f t="shared" si="1"/>
        <v>51</v>
      </c>
      <c r="J54" s="13"/>
    </row>
    <row r="55" s="1" customFormat="1" ht="26" customHeight="1" spans="1:10">
      <c r="A55" s="13" t="str">
        <f t="shared" si="2"/>
        <v>002</v>
      </c>
      <c r="B55" s="13" t="s">
        <v>120</v>
      </c>
      <c r="C55" s="14" t="s">
        <v>121</v>
      </c>
      <c r="D55" s="13" t="str">
        <f>"20260102002"</f>
        <v>20260102002</v>
      </c>
      <c r="E55" s="13" t="s">
        <v>13</v>
      </c>
      <c r="F55" s="13" t="s">
        <v>18</v>
      </c>
      <c r="G55" s="15" t="s">
        <v>15</v>
      </c>
      <c r="H55" s="16">
        <v>61.75</v>
      </c>
      <c r="I55" s="17">
        <f t="shared" si="1"/>
        <v>52</v>
      </c>
      <c r="J55" s="13"/>
    </row>
    <row r="56" s="1" customFormat="1" ht="26" customHeight="1" spans="1:10">
      <c r="A56" s="13" t="str">
        <f t="shared" si="2"/>
        <v>002</v>
      </c>
      <c r="B56" s="13" t="s">
        <v>122</v>
      </c>
      <c r="C56" s="14" t="s">
        <v>123</v>
      </c>
      <c r="D56" s="13" t="str">
        <f>"20260102017"</f>
        <v>20260102017</v>
      </c>
      <c r="E56" s="13" t="s">
        <v>13</v>
      </c>
      <c r="F56" s="13" t="s">
        <v>18</v>
      </c>
      <c r="G56" s="15" t="s">
        <v>15</v>
      </c>
      <c r="H56" s="16">
        <v>61.25</v>
      </c>
      <c r="I56" s="17">
        <f t="shared" si="1"/>
        <v>53</v>
      </c>
      <c r="J56" s="13"/>
    </row>
    <row r="57" s="1" customFormat="1" ht="26" customHeight="1" spans="1:10">
      <c r="A57" s="13" t="str">
        <f t="shared" si="2"/>
        <v>002</v>
      </c>
      <c r="B57" s="13" t="s">
        <v>124</v>
      </c>
      <c r="C57" s="14" t="s">
        <v>119</v>
      </c>
      <c r="D57" s="13" t="str">
        <f>"20260102006"</f>
        <v>20260102006</v>
      </c>
      <c r="E57" s="13" t="s">
        <v>13</v>
      </c>
      <c r="F57" s="13" t="s">
        <v>18</v>
      </c>
      <c r="G57" s="15" t="s">
        <v>15</v>
      </c>
      <c r="H57" s="16">
        <v>60.75</v>
      </c>
      <c r="I57" s="17">
        <f t="shared" si="1"/>
        <v>54</v>
      </c>
      <c r="J57" s="13"/>
    </row>
    <row r="58" s="1" customFormat="1" ht="26" customHeight="1" spans="1:10">
      <c r="A58" s="13" t="str">
        <f t="shared" si="2"/>
        <v>002</v>
      </c>
      <c r="B58" s="13" t="s">
        <v>125</v>
      </c>
      <c r="C58" s="14" t="s">
        <v>126</v>
      </c>
      <c r="D58" s="13" t="str">
        <f>"20260102012"</f>
        <v>20260102012</v>
      </c>
      <c r="E58" s="13" t="s">
        <v>13</v>
      </c>
      <c r="F58" s="13" t="s">
        <v>18</v>
      </c>
      <c r="G58" s="15" t="s">
        <v>15</v>
      </c>
      <c r="H58" s="16">
        <v>60.75</v>
      </c>
      <c r="I58" s="17">
        <f t="shared" si="1"/>
        <v>54</v>
      </c>
      <c r="J58" s="13"/>
    </row>
    <row r="59" s="1" customFormat="1" ht="26" customHeight="1" spans="1:10">
      <c r="A59" s="13" t="str">
        <f t="shared" si="2"/>
        <v>002</v>
      </c>
      <c r="B59" s="13" t="s">
        <v>127</v>
      </c>
      <c r="C59" s="14" t="s">
        <v>128</v>
      </c>
      <c r="D59" s="13" t="str">
        <f>"20260101007"</f>
        <v>20260101007</v>
      </c>
      <c r="E59" s="13" t="s">
        <v>13</v>
      </c>
      <c r="F59" s="13" t="s">
        <v>18</v>
      </c>
      <c r="G59" s="15" t="s">
        <v>15</v>
      </c>
      <c r="H59" s="16">
        <v>60</v>
      </c>
      <c r="I59" s="17">
        <f t="shared" si="1"/>
        <v>56</v>
      </c>
      <c r="J59" s="13"/>
    </row>
    <row r="60" s="1" customFormat="1" ht="26" customHeight="1" spans="1:10">
      <c r="A60" s="13" t="str">
        <f t="shared" si="2"/>
        <v>002</v>
      </c>
      <c r="B60" s="13" t="s">
        <v>129</v>
      </c>
      <c r="C60" s="14" t="s">
        <v>130</v>
      </c>
      <c r="D60" s="13" t="str">
        <f>"20260101006"</f>
        <v>20260101006</v>
      </c>
      <c r="E60" s="13" t="s">
        <v>13</v>
      </c>
      <c r="F60" s="13" t="s">
        <v>18</v>
      </c>
      <c r="G60" s="15" t="s">
        <v>15</v>
      </c>
      <c r="H60" s="16">
        <v>0</v>
      </c>
      <c r="I60" s="17">
        <f t="shared" si="1"/>
        <v>57</v>
      </c>
      <c r="J60" s="13" t="s">
        <v>131</v>
      </c>
    </row>
    <row r="61" s="1" customFormat="1" ht="26" customHeight="1" spans="1:10">
      <c r="A61" s="13" t="str">
        <f t="shared" si="2"/>
        <v>002</v>
      </c>
      <c r="B61" s="13" t="s">
        <v>132</v>
      </c>
      <c r="C61" s="14" t="s">
        <v>133</v>
      </c>
      <c r="D61" s="13" t="str">
        <f>"20260101015"</f>
        <v>20260101015</v>
      </c>
      <c r="E61" s="13" t="s">
        <v>13</v>
      </c>
      <c r="F61" s="13" t="s">
        <v>18</v>
      </c>
      <c r="G61" s="15" t="s">
        <v>15</v>
      </c>
      <c r="H61" s="16">
        <v>0</v>
      </c>
      <c r="I61" s="17">
        <f t="shared" si="1"/>
        <v>57</v>
      </c>
      <c r="J61" s="13" t="s">
        <v>131</v>
      </c>
    </row>
    <row r="62" s="1" customFormat="1" ht="26" customHeight="1" spans="1:10">
      <c r="A62" s="13" t="str">
        <f t="shared" si="2"/>
        <v>002</v>
      </c>
      <c r="B62" s="13" t="s">
        <v>134</v>
      </c>
      <c r="C62" s="14" t="s">
        <v>135</v>
      </c>
      <c r="D62" s="13" t="str">
        <f>"20260101019"</f>
        <v>20260101019</v>
      </c>
      <c r="E62" s="13" t="s">
        <v>13</v>
      </c>
      <c r="F62" s="13" t="s">
        <v>18</v>
      </c>
      <c r="G62" s="15" t="s">
        <v>15</v>
      </c>
      <c r="H62" s="16">
        <v>0</v>
      </c>
      <c r="I62" s="17">
        <f t="shared" si="1"/>
        <v>57</v>
      </c>
      <c r="J62" s="13" t="s">
        <v>131</v>
      </c>
    </row>
    <row r="63" s="1" customFormat="1" ht="26" customHeight="1" spans="1:10">
      <c r="A63" s="13" t="str">
        <f t="shared" si="2"/>
        <v>002</v>
      </c>
      <c r="B63" s="13" t="s">
        <v>136</v>
      </c>
      <c r="C63" s="14" t="s">
        <v>137</v>
      </c>
      <c r="D63" s="13" t="str">
        <f>"20260101025"</f>
        <v>20260101025</v>
      </c>
      <c r="E63" s="13" t="s">
        <v>13</v>
      </c>
      <c r="F63" s="13" t="s">
        <v>18</v>
      </c>
      <c r="G63" s="15" t="s">
        <v>15</v>
      </c>
      <c r="H63" s="16">
        <v>0</v>
      </c>
      <c r="I63" s="17">
        <f t="shared" si="1"/>
        <v>57</v>
      </c>
      <c r="J63" s="13" t="s">
        <v>131</v>
      </c>
    </row>
    <row r="64" s="1" customFormat="1" ht="26" customHeight="1" spans="1:10">
      <c r="A64" s="13" t="str">
        <f t="shared" si="2"/>
        <v>002</v>
      </c>
      <c r="B64" s="13" t="s">
        <v>138</v>
      </c>
      <c r="C64" s="14" t="s">
        <v>139</v>
      </c>
      <c r="D64" s="13" t="str">
        <f>"20260102014"</f>
        <v>20260102014</v>
      </c>
      <c r="E64" s="13" t="s">
        <v>13</v>
      </c>
      <c r="F64" s="13" t="s">
        <v>18</v>
      </c>
      <c r="G64" s="15" t="s">
        <v>15</v>
      </c>
      <c r="H64" s="16">
        <v>0</v>
      </c>
      <c r="I64" s="17">
        <f t="shared" si="1"/>
        <v>57</v>
      </c>
      <c r="J64" s="13" t="s">
        <v>131</v>
      </c>
    </row>
    <row r="65" s="1" customFormat="1" ht="26" customHeight="1" spans="1:10">
      <c r="A65" s="13" t="str">
        <f t="shared" ref="A65:A77" si="3">"003"</f>
        <v>003</v>
      </c>
      <c r="B65" s="13" t="s">
        <v>140</v>
      </c>
      <c r="C65" s="14" t="s">
        <v>141</v>
      </c>
      <c r="D65" s="13" t="str">
        <f>"20260103011"</f>
        <v>20260103011</v>
      </c>
      <c r="E65" s="13" t="s">
        <v>13</v>
      </c>
      <c r="F65" s="13" t="s">
        <v>142</v>
      </c>
      <c r="G65" s="15" t="s">
        <v>15</v>
      </c>
      <c r="H65" s="16">
        <v>78.75</v>
      </c>
      <c r="I65" s="17">
        <v>1</v>
      </c>
      <c r="J65" s="13"/>
    </row>
    <row r="66" s="1" customFormat="1" ht="26" customHeight="1" spans="1:10">
      <c r="A66" s="13" t="str">
        <f t="shared" si="3"/>
        <v>003</v>
      </c>
      <c r="B66" s="13" t="s">
        <v>143</v>
      </c>
      <c r="C66" s="14" t="s">
        <v>144</v>
      </c>
      <c r="D66" s="13" t="str">
        <f>"20260103012"</f>
        <v>20260103012</v>
      </c>
      <c r="E66" s="13" t="s">
        <v>13</v>
      </c>
      <c r="F66" s="13" t="s">
        <v>142</v>
      </c>
      <c r="G66" s="15" t="s">
        <v>15</v>
      </c>
      <c r="H66" s="16">
        <v>76.25</v>
      </c>
      <c r="I66" s="17">
        <v>2</v>
      </c>
      <c r="J66" s="13"/>
    </row>
    <row r="67" s="1" customFormat="1" ht="26" customHeight="1" spans="1:10">
      <c r="A67" s="13" t="str">
        <f t="shared" si="3"/>
        <v>003</v>
      </c>
      <c r="B67" s="13" t="s">
        <v>145</v>
      </c>
      <c r="C67" s="14" t="s">
        <v>146</v>
      </c>
      <c r="D67" s="13" t="str">
        <f>"20260103009"</f>
        <v>20260103009</v>
      </c>
      <c r="E67" s="13" t="s">
        <v>13</v>
      </c>
      <c r="F67" s="13" t="s">
        <v>142</v>
      </c>
      <c r="G67" s="15" t="s">
        <v>15</v>
      </c>
      <c r="H67" s="16">
        <v>74.5</v>
      </c>
      <c r="I67" s="17">
        <v>3</v>
      </c>
      <c r="J67" s="13"/>
    </row>
    <row r="68" s="1" customFormat="1" ht="26" customHeight="1" spans="1:10">
      <c r="A68" s="13" t="str">
        <f t="shared" si="3"/>
        <v>003</v>
      </c>
      <c r="B68" s="13" t="s">
        <v>147</v>
      </c>
      <c r="C68" s="14" t="s">
        <v>148</v>
      </c>
      <c r="D68" s="13" t="str">
        <f>"20260103014"</f>
        <v>20260103014</v>
      </c>
      <c r="E68" s="13" t="s">
        <v>13</v>
      </c>
      <c r="F68" s="13" t="s">
        <v>142</v>
      </c>
      <c r="G68" s="15" t="s">
        <v>15</v>
      </c>
      <c r="H68" s="16">
        <v>73.5</v>
      </c>
      <c r="I68" s="17">
        <v>4</v>
      </c>
      <c r="J68" s="13"/>
    </row>
    <row r="69" s="1" customFormat="1" ht="26" customHeight="1" spans="1:10">
      <c r="A69" s="13" t="str">
        <f t="shared" si="3"/>
        <v>003</v>
      </c>
      <c r="B69" s="13" t="s">
        <v>149</v>
      </c>
      <c r="C69" s="14" t="s">
        <v>150</v>
      </c>
      <c r="D69" s="13" t="str">
        <f>"20260103010"</f>
        <v>20260103010</v>
      </c>
      <c r="E69" s="13" t="s">
        <v>13</v>
      </c>
      <c r="F69" s="13" t="s">
        <v>142</v>
      </c>
      <c r="G69" s="15" t="s">
        <v>15</v>
      </c>
      <c r="H69" s="16">
        <v>72.25</v>
      </c>
      <c r="I69" s="17">
        <v>5</v>
      </c>
      <c r="J69" s="13"/>
    </row>
    <row r="70" s="1" customFormat="1" ht="26" customHeight="1" spans="1:10">
      <c r="A70" s="13" t="str">
        <f t="shared" si="3"/>
        <v>003</v>
      </c>
      <c r="B70" s="13" t="s">
        <v>151</v>
      </c>
      <c r="C70" s="14" t="s">
        <v>152</v>
      </c>
      <c r="D70" s="13" t="str">
        <f>"20260103005"</f>
        <v>20260103005</v>
      </c>
      <c r="E70" s="13" t="s">
        <v>13</v>
      </c>
      <c r="F70" s="13" t="s">
        <v>142</v>
      </c>
      <c r="G70" s="15" t="s">
        <v>15</v>
      </c>
      <c r="H70" s="16">
        <v>69</v>
      </c>
      <c r="I70" s="17">
        <v>6</v>
      </c>
      <c r="J70" s="13"/>
    </row>
    <row r="71" s="1" customFormat="1" ht="26" customHeight="1" spans="1:10">
      <c r="A71" s="13" t="str">
        <f t="shared" si="3"/>
        <v>003</v>
      </c>
      <c r="B71" s="13" t="s">
        <v>153</v>
      </c>
      <c r="C71" s="14" t="s">
        <v>154</v>
      </c>
      <c r="D71" s="13" t="str">
        <f>"20260103007"</f>
        <v>20260103007</v>
      </c>
      <c r="E71" s="13" t="s">
        <v>13</v>
      </c>
      <c r="F71" s="13" t="s">
        <v>142</v>
      </c>
      <c r="G71" s="15" t="s">
        <v>15</v>
      </c>
      <c r="H71" s="16">
        <v>67</v>
      </c>
      <c r="I71" s="17">
        <v>7</v>
      </c>
      <c r="J71" s="13"/>
    </row>
    <row r="72" s="1" customFormat="1" ht="26" customHeight="1" spans="1:10">
      <c r="A72" s="13" t="str">
        <f t="shared" si="3"/>
        <v>003</v>
      </c>
      <c r="B72" s="13" t="s">
        <v>155</v>
      </c>
      <c r="C72" s="14" t="s">
        <v>156</v>
      </c>
      <c r="D72" s="13" t="str">
        <f>"20260103006"</f>
        <v>20260103006</v>
      </c>
      <c r="E72" s="13" t="s">
        <v>13</v>
      </c>
      <c r="F72" s="13" t="s">
        <v>142</v>
      </c>
      <c r="G72" s="15" t="s">
        <v>15</v>
      </c>
      <c r="H72" s="16">
        <v>66.5</v>
      </c>
      <c r="I72" s="17">
        <v>8</v>
      </c>
      <c r="J72" s="13"/>
    </row>
    <row r="73" s="1" customFormat="1" ht="26" customHeight="1" spans="1:10">
      <c r="A73" s="13" t="str">
        <f t="shared" si="3"/>
        <v>003</v>
      </c>
      <c r="B73" s="13" t="s">
        <v>157</v>
      </c>
      <c r="C73" s="14" t="s">
        <v>158</v>
      </c>
      <c r="D73" s="13" t="str">
        <f>"20260103004"</f>
        <v>20260103004</v>
      </c>
      <c r="E73" s="13" t="s">
        <v>13</v>
      </c>
      <c r="F73" s="13" t="s">
        <v>142</v>
      </c>
      <c r="G73" s="15" t="s">
        <v>15</v>
      </c>
      <c r="H73" s="16">
        <v>66.25</v>
      </c>
      <c r="I73" s="17">
        <v>9</v>
      </c>
      <c r="J73" s="13"/>
    </row>
    <row r="74" s="1" customFormat="1" ht="26" customHeight="1" spans="1:10">
      <c r="A74" s="13" t="str">
        <f t="shared" si="3"/>
        <v>003</v>
      </c>
      <c r="B74" s="13" t="s">
        <v>159</v>
      </c>
      <c r="C74" s="14" t="s">
        <v>160</v>
      </c>
      <c r="D74" s="13" t="str">
        <f>"20260103002"</f>
        <v>20260103002</v>
      </c>
      <c r="E74" s="13" t="s">
        <v>13</v>
      </c>
      <c r="F74" s="13" t="s">
        <v>142</v>
      </c>
      <c r="G74" s="15" t="s">
        <v>15</v>
      </c>
      <c r="H74" s="16">
        <v>65</v>
      </c>
      <c r="I74" s="17">
        <v>10</v>
      </c>
      <c r="J74" s="13"/>
    </row>
    <row r="75" s="1" customFormat="1" ht="26" customHeight="1" spans="1:10">
      <c r="A75" s="13" t="str">
        <f t="shared" si="3"/>
        <v>003</v>
      </c>
      <c r="B75" s="13" t="s">
        <v>161</v>
      </c>
      <c r="C75" s="14" t="s">
        <v>162</v>
      </c>
      <c r="D75" s="13" t="str">
        <f>"20260103008"</f>
        <v>20260103008</v>
      </c>
      <c r="E75" s="13" t="s">
        <v>13</v>
      </c>
      <c r="F75" s="13" t="s">
        <v>142</v>
      </c>
      <c r="G75" s="15" t="s">
        <v>15</v>
      </c>
      <c r="H75" s="16">
        <v>63.5</v>
      </c>
      <c r="I75" s="17">
        <v>11</v>
      </c>
      <c r="J75" s="13"/>
    </row>
    <row r="76" s="1" customFormat="1" ht="26" customHeight="1" spans="1:10">
      <c r="A76" s="13" t="str">
        <f t="shared" si="3"/>
        <v>003</v>
      </c>
      <c r="B76" s="13" t="s">
        <v>163</v>
      </c>
      <c r="C76" s="14" t="s">
        <v>164</v>
      </c>
      <c r="D76" s="13" t="str">
        <f>"20260103003"</f>
        <v>20260103003</v>
      </c>
      <c r="E76" s="13" t="s">
        <v>13</v>
      </c>
      <c r="F76" s="13" t="s">
        <v>142</v>
      </c>
      <c r="G76" s="15" t="s">
        <v>15</v>
      </c>
      <c r="H76" s="16">
        <v>62.75</v>
      </c>
      <c r="I76" s="17">
        <v>12</v>
      </c>
      <c r="J76" s="13"/>
    </row>
    <row r="77" s="1" customFormat="1" ht="26" customHeight="1" spans="1:10">
      <c r="A77" s="13" t="str">
        <f t="shared" si="3"/>
        <v>003</v>
      </c>
      <c r="B77" s="13" t="s">
        <v>165</v>
      </c>
      <c r="C77" s="14" t="s">
        <v>166</v>
      </c>
      <c r="D77" s="13" t="str">
        <f>"20260103013"</f>
        <v>20260103013</v>
      </c>
      <c r="E77" s="13" t="s">
        <v>13</v>
      </c>
      <c r="F77" s="13" t="s">
        <v>142</v>
      </c>
      <c r="G77" s="15" t="s">
        <v>15</v>
      </c>
      <c r="H77" s="16">
        <v>60</v>
      </c>
      <c r="I77" s="17">
        <v>13</v>
      </c>
      <c r="J77" s="13"/>
    </row>
    <row r="78" s="1" customFormat="1" ht="26" customHeight="1" spans="1:10">
      <c r="A78" s="13" t="str">
        <f t="shared" ref="A78:A104" si="4">"004"</f>
        <v>004</v>
      </c>
      <c r="B78" s="13" t="s">
        <v>167</v>
      </c>
      <c r="C78" s="14" t="s">
        <v>168</v>
      </c>
      <c r="D78" s="13" t="str">
        <f>"20260104001"</f>
        <v>20260104001</v>
      </c>
      <c r="E78" s="13" t="s">
        <v>13</v>
      </c>
      <c r="F78" s="13" t="s">
        <v>169</v>
      </c>
      <c r="G78" s="15" t="s">
        <v>15</v>
      </c>
      <c r="H78" s="16">
        <v>78.5</v>
      </c>
      <c r="I78" s="17">
        <f t="shared" ref="I78:I104" si="5">_xlfn.RANK.EQ(H78,H$78:H$104)</f>
        <v>1</v>
      </c>
      <c r="J78" s="13"/>
    </row>
    <row r="79" s="1" customFormat="1" ht="26" customHeight="1" spans="1:10">
      <c r="A79" s="13" t="str">
        <f t="shared" si="4"/>
        <v>004</v>
      </c>
      <c r="B79" s="13" t="s">
        <v>170</v>
      </c>
      <c r="C79" s="14" t="s">
        <v>171</v>
      </c>
      <c r="D79" s="13" t="str">
        <f>"20260104009"</f>
        <v>20260104009</v>
      </c>
      <c r="E79" s="13" t="s">
        <v>13</v>
      </c>
      <c r="F79" s="13" t="s">
        <v>169</v>
      </c>
      <c r="G79" s="15" t="s">
        <v>15</v>
      </c>
      <c r="H79" s="16">
        <v>77</v>
      </c>
      <c r="I79" s="17">
        <f t="shared" si="5"/>
        <v>2</v>
      </c>
      <c r="J79" s="13"/>
    </row>
    <row r="80" s="1" customFormat="1" ht="26" customHeight="1" spans="1:10">
      <c r="A80" s="13" t="str">
        <f t="shared" si="4"/>
        <v>004</v>
      </c>
      <c r="B80" s="13" t="s">
        <v>172</v>
      </c>
      <c r="C80" s="14" t="s">
        <v>173</v>
      </c>
      <c r="D80" s="13" t="str">
        <f>"20260103025"</f>
        <v>20260103025</v>
      </c>
      <c r="E80" s="13" t="s">
        <v>13</v>
      </c>
      <c r="F80" s="13" t="s">
        <v>169</v>
      </c>
      <c r="G80" s="15" t="s">
        <v>15</v>
      </c>
      <c r="H80" s="16">
        <v>75.25</v>
      </c>
      <c r="I80" s="17">
        <f t="shared" si="5"/>
        <v>3</v>
      </c>
      <c r="J80" s="13"/>
    </row>
    <row r="81" s="1" customFormat="1" ht="26" customHeight="1" spans="1:10">
      <c r="A81" s="13" t="str">
        <f t="shared" si="4"/>
        <v>004</v>
      </c>
      <c r="B81" s="13" t="s">
        <v>174</v>
      </c>
      <c r="C81" s="14" t="s">
        <v>175</v>
      </c>
      <c r="D81" s="13" t="str">
        <f>"20260103018"</f>
        <v>20260103018</v>
      </c>
      <c r="E81" s="13" t="s">
        <v>13</v>
      </c>
      <c r="F81" s="13" t="s">
        <v>169</v>
      </c>
      <c r="G81" s="15" t="s">
        <v>15</v>
      </c>
      <c r="H81" s="16">
        <v>73.25</v>
      </c>
      <c r="I81" s="17">
        <f t="shared" si="5"/>
        <v>4</v>
      </c>
      <c r="J81" s="13"/>
    </row>
    <row r="82" s="1" customFormat="1" ht="26" customHeight="1" spans="1:10">
      <c r="A82" s="13" t="str">
        <f t="shared" si="4"/>
        <v>004</v>
      </c>
      <c r="B82" s="13" t="s">
        <v>176</v>
      </c>
      <c r="C82" s="14" t="s">
        <v>177</v>
      </c>
      <c r="D82" s="13" t="str">
        <f>"20260103028"</f>
        <v>20260103028</v>
      </c>
      <c r="E82" s="13" t="s">
        <v>13</v>
      </c>
      <c r="F82" s="13" t="s">
        <v>169</v>
      </c>
      <c r="G82" s="15" t="s">
        <v>15</v>
      </c>
      <c r="H82" s="16">
        <v>72.25</v>
      </c>
      <c r="I82" s="17">
        <f t="shared" si="5"/>
        <v>5</v>
      </c>
      <c r="J82" s="13"/>
    </row>
    <row r="83" s="1" customFormat="1" ht="26" customHeight="1" spans="1:10">
      <c r="A83" s="13" t="str">
        <f t="shared" si="4"/>
        <v>004</v>
      </c>
      <c r="B83" s="13" t="s">
        <v>178</v>
      </c>
      <c r="C83" s="14" t="s">
        <v>179</v>
      </c>
      <c r="D83" s="13" t="str">
        <f>"20260103017"</f>
        <v>20260103017</v>
      </c>
      <c r="E83" s="13" t="s">
        <v>13</v>
      </c>
      <c r="F83" s="13" t="s">
        <v>169</v>
      </c>
      <c r="G83" s="15" t="s">
        <v>15</v>
      </c>
      <c r="H83" s="16">
        <v>71</v>
      </c>
      <c r="I83" s="17">
        <f t="shared" si="5"/>
        <v>6</v>
      </c>
      <c r="J83" s="13"/>
    </row>
    <row r="84" s="1" customFormat="1" ht="26" customHeight="1" spans="1:10">
      <c r="A84" s="13" t="str">
        <f t="shared" si="4"/>
        <v>004</v>
      </c>
      <c r="B84" s="13" t="s">
        <v>180</v>
      </c>
      <c r="C84" s="14" t="s">
        <v>181</v>
      </c>
      <c r="D84" s="13" t="str">
        <f>"20260104004"</f>
        <v>20260104004</v>
      </c>
      <c r="E84" s="13" t="s">
        <v>13</v>
      </c>
      <c r="F84" s="13" t="s">
        <v>169</v>
      </c>
      <c r="G84" s="15" t="s">
        <v>15</v>
      </c>
      <c r="H84" s="16">
        <v>70.5</v>
      </c>
      <c r="I84" s="17">
        <f t="shared" si="5"/>
        <v>7</v>
      </c>
      <c r="J84" s="13"/>
    </row>
    <row r="85" s="1" customFormat="1" ht="26" customHeight="1" spans="1:10">
      <c r="A85" s="13" t="str">
        <f t="shared" si="4"/>
        <v>004</v>
      </c>
      <c r="B85" s="13" t="s">
        <v>182</v>
      </c>
      <c r="C85" s="14" t="s">
        <v>183</v>
      </c>
      <c r="D85" s="13" t="str">
        <f>"20260103019"</f>
        <v>20260103019</v>
      </c>
      <c r="E85" s="13" t="s">
        <v>13</v>
      </c>
      <c r="F85" s="13" t="s">
        <v>169</v>
      </c>
      <c r="G85" s="15" t="s">
        <v>15</v>
      </c>
      <c r="H85" s="16">
        <v>68.5</v>
      </c>
      <c r="I85" s="17">
        <f t="shared" si="5"/>
        <v>8</v>
      </c>
      <c r="J85" s="13"/>
    </row>
    <row r="86" s="1" customFormat="1" ht="26" customHeight="1" spans="1:10">
      <c r="A86" s="13" t="str">
        <f t="shared" si="4"/>
        <v>004</v>
      </c>
      <c r="B86" s="13" t="s">
        <v>184</v>
      </c>
      <c r="C86" s="14" t="s">
        <v>185</v>
      </c>
      <c r="D86" s="13" t="str">
        <f>"20260103027"</f>
        <v>20260103027</v>
      </c>
      <c r="E86" s="13" t="s">
        <v>13</v>
      </c>
      <c r="F86" s="13" t="s">
        <v>169</v>
      </c>
      <c r="G86" s="15" t="s">
        <v>15</v>
      </c>
      <c r="H86" s="16">
        <v>68</v>
      </c>
      <c r="I86" s="17">
        <f t="shared" si="5"/>
        <v>9</v>
      </c>
      <c r="J86" s="13"/>
    </row>
    <row r="87" s="1" customFormat="1" ht="26" customHeight="1" spans="1:10">
      <c r="A87" s="13" t="str">
        <f t="shared" si="4"/>
        <v>004</v>
      </c>
      <c r="B87" s="13" t="s">
        <v>186</v>
      </c>
      <c r="C87" s="14" t="s">
        <v>187</v>
      </c>
      <c r="D87" s="13" t="str">
        <f>"20260104006"</f>
        <v>20260104006</v>
      </c>
      <c r="E87" s="13" t="s">
        <v>13</v>
      </c>
      <c r="F87" s="13" t="s">
        <v>169</v>
      </c>
      <c r="G87" s="15" t="s">
        <v>15</v>
      </c>
      <c r="H87" s="16">
        <v>67.5</v>
      </c>
      <c r="I87" s="17">
        <f t="shared" si="5"/>
        <v>10</v>
      </c>
      <c r="J87" s="13"/>
    </row>
    <row r="88" s="1" customFormat="1" ht="26" customHeight="1" spans="1:10">
      <c r="A88" s="13" t="str">
        <f t="shared" si="4"/>
        <v>004</v>
      </c>
      <c r="B88" s="13" t="s">
        <v>188</v>
      </c>
      <c r="C88" s="14" t="s">
        <v>189</v>
      </c>
      <c r="D88" s="13" t="str">
        <f>"20260103016"</f>
        <v>20260103016</v>
      </c>
      <c r="E88" s="13" t="s">
        <v>13</v>
      </c>
      <c r="F88" s="13" t="s">
        <v>169</v>
      </c>
      <c r="G88" s="15" t="s">
        <v>15</v>
      </c>
      <c r="H88" s="16">
        <v>66.5</v>
      </c>
      <c r="I88" s="17">
        <f t="shared" si="5"/>
        <v>11</v>
      </c>
      <c r="J88" s="13"/>
    </row>
    <row r="89" s="1" customFormat="1" ht="26" customHeight="1" spans="1:10">
      <c r="A89" s="13" t="str">
        <f t="shared" si="4"/>
        <v>004</v>
      </c>
      <c r="B89" s="13" t="s">
        <v>190</v>
      </c>
      <c r="C89" s="14" t="s">
        <v>191</v>
      </c>
      <c r="D89" s="13" t="str">
        <f>"20260104003"</f>
        <v>20260104003</v>
      </c>
      <c r="E89" s="13" t="s">
        <v>13</v>
      </c>
      <c r="F89" s="13" t="s">
        <v>169</v>
      </c>
      <c r="G89" s="15" t="s">
        <v>15</v>
      </c>
      <c r="H89" s="16">
        <v>65.75</v>
      </c>
      <c r="I89" s="17">
        <f t="shared" si="5"/>
        <v>12</v>
      </c>
      <c r="J89" s="13"/>
    </row>
    <row r="90" s="1" customFormat="1" ht="26" customHeight="1" spans="1:10">
      <c r="A90" s="13" t="str">
        <f t="shared" si="4"/>
        <v>004</v>
      </c>
      <c r="B90" s="13" t="s">
        <v>192</v>
      </c>
      <c r="C90" s="14" t="s">
        <v>193</v>
      </c>
      <c r="D90" s="13" t="str">
        <f>"20260103021"</f>
        <v>20260103021</v>
      </c>
      <c r="E90" s="13" t="s">
        <v>13</v>
      </c>
      <c r="F90" s="13" t="s">
        <v>169</v>
      </c>
      <c r="G90" s="15" t="s">
        <v>15</v>
      </c>
      <c r="H90" s="16">
        <v>65.5</v>
      </c>
      <c r="I90" s="17">
        <f t="shared" si="5"/>
        <v>13</v>
      </c>
      <c r="J90" s="13"/>
    </row>
    <row r="91" s="1" customFormat="1" ht="26" customHeight="1" spans="1:10">
      <c r="A91" s="13" t="str">
        <f t="shared" si="4"/>
        <v>004</v>
      </c>
      <c r="B91" s="13" t="s">
        <v>194</v>
      </c>
      <c r="C91" s="14" t="s">
        <v>195</v>
      </c>
      <c r="D91" s="13" t="str">
        <f>"20260103024"</f>
        <v>20260103024</v>
      </c>
      <c r="E91" s="13" t="s">
        <v>13</v>
      </c>
      <c r="F91" s="13" t="s">
        <v>169</v>
      </c>
      <c r="G91" s="15" t="s">
        <v>15</v>
      </c>
      <c r="H91" s="16">
        <v>65.5</v>
      </c>
      <c r="I91" s="17">
        <f t="shared" si="5"/>
        <v>13</v>
      </c>
      <c r="J91" s="13"/>
    </row>
    <row r="92" s="1" customFormat="1" ht="26" customHeight="1" spans="1:10">
      <c r="A92" s="13" t="str">
        <f t="shared" si="4"/>
        <v>004</v>
      </c>
      <c r="B92" s="13" t="s">
        <v>196</v>
      </c>
      <c r="C92" s="14" t="s">
        <v>197</v>
      </c>
      <c r="D92" s="13" t="str">
        <f>"20260110013"</f>
        <v>20260110013</v>
      </c>
      <c r="E92" s="13" t="s">
        <v>13</v>
      </c>
      <c r="F92" s="13" t="s">
        <v>169</v>
      </c>
      <c r="G92" s="15" t="s">
        <v>15</v>
      </c>
      <c r="H92" s="16">
        <v>65.25</v>
      </c>
      <c r="I92" s="17">
        <f t="shared" si="5"/>
        <v>15</v>
      </c>
      <c r="J92" s="13"/>
    </row>
    <row r="93" s="1" customFormat="1" ht="26" customHeight="1" spans="1:10">
      <c r="A93" s="13" t="str">
        <f t="shared" si="4"/>
        <v>004</v>
      </c>
      <c r="B93" s="13" t="s">
        <v>198</v>
      </c>
      <c r="C93" s="14" t="s">
        <v>199</v>
      </c>
      <c r="D93" s="13" t="str">
        <f>"20260104008"</f>
        <v>20260104008</v>
      </c>
      <c r="E93" s="13" t="s">
        <v>13</v>
      </c>
      <c r="F93" s="13" t="s">
        <v>169</v>
      </c>
      <c r="G93" s="15" t="s">
        <v>15</v>
      </c>
      <c r="H93" s="16">
        <v>65</v>
      </c>
      <c r="I93" s="17">
        <f t="shared" si="5"/>
        <v>16</v>
      </c>
      <c r="J93" s="13"/>
    </row>
    <row r="94" s="1" customFormat="1" ht="26" customHeight="1" spans="1:10">
      <c r="A94" s="13" t="str">
        <f t="shared" si="4"/>
        <v>004</v>
      </c>
      <c r="B94" s="13" t="s">
        <v>200</v>
      </c>
      <c r="C94" s="14" t="s">
        <v>201</v>
      </c>
      <c r="D94" s="13" t="str">
        <f>"20260104002"</f>
        <v>20260104002</v>
      </c>
      <c r="E94" s="13" t="s">
        <v>13</v>
      </c>
      <c r="F94" s="13" t="s">
        <v>169</v>
      </c>
      <c r="G94" s="15" t="s">
        <v>15</v>
      </c>
      <c r="H94" s="16">
        <v>64.5</v>
      </c>
      <c r="I94" s="17">
        <f t="shared" si="5"/>
        <v>17</v>
      </c>
      <c r="J94" s="13"/>
    </row>
    <row r="95" s="1" customFormat="1" ht="26" customHeight="1" spans="1:10">
      <c r="A95" s="13" t="str">
        <f t="shared" si="4"/>
        <v>004</v>
      </c>
      <c r="B95" s="13" t="s">
        <v>202</v>
      </c>
      <c r="C95" s="14" t="s">
        <v>203</v>
      </c>
      <c r="D95" s="13" t="str">
        <f>"20260104007"</f>
        <v>20260104007</v>
      </c>
      <c r="E95" s="13" t="s">
        <v>13</v>
      </c>
      <c r="F95" s="13" t="s">
        <v>169</v>
      </c>
      <c r="G95" s="15" t="s">
        <v>15</v>
      </c>
      <c r="H95" s="16">
        <v>64</v>
      </c>
      <c r="I95" s="17">
        <f t="shared" si="5"/>
        <v>18</v>
      </c>
      <c r="J95" s="13"/>
    </row>
    <row r="96" s="1" customFormat="1" ht="26" customHeight="1" spans="1:10">
      <c r="A96" s="13" t="str">
        <f t="shared" si="4"/>
        <v>004</v>
      </c>
      <c r="B96" s="13" t="s">
        <v>204</v>
      </c>
      <c r="C96" s="14" t="s">
        <v>205</v>
      </c>
      <c r="D96" s="13" t="str">
        <f>"20260103030"</f>
        <v>20260103030</v>
      </c>
      <c r="E96" s="13" t="s">
        <v>13</v>
      </c>
      <c r="F96" s="13" t="s">
        <v>169</v>
      </c>
      <c r="G96" s="15" t="s">
        <v>15</v>
      </c>
      <c r="H96" s="16">
        <v>61.25</v>
      </c>
      <c r="I96" s="17">
        <f t="shared" si="5"/>
        <v>19</v>
      </c>
      <c r="J96" s="13"/>
    </row>
    <row r="97" s="1" customFormat="1" ht="26" customHeight="1" spans="1:10">
      <c r="A97" s="13" t="str">
        <f t="shared" si="4"/>
        <v>004</v>
      </c>
      <c r="B97" s="13" t="s">
        <v>206</v>
      </c>
      <c r="C97" s="14" t="s">
        <v>207</v>
      </c>
      <c r="D97" s="13" t="str">
        <f>"20260103026"</f>
        <v>20260103026</v>
      </c>
      <c r="E97" s="13" t="s">
        <v>13</v>
      </c>
      <c r="F97" s="13" t="s">
        <v>169</v>
      </c>
      <c r="G97" s="15" t="s">
        <v>15</v>
      </c>
      <c r="H97" s="16">
        <v>60.25</v>
      </c>
      <c r="I97" s="17">
        <f t="shared" si="5"/>
        <v>20</v>
      </c>
      <c r="J97" s="13"/>
    </row>
    <row r="98" s="1" customFormat="1" ht="26" customHeight="1" spans="1:10">
      <c r="A98" s="13" t="str">
        <f t="shared" si="4"/>
        <v>004</v>
      </c>
      <c r="B98" s="13" t="s">
        <v>208</v>
      </c>
      <c r="C98" s="14" t="s">
        <v>209</v>
      </c>
      <c r="D98" s="13" t="str">
        <f>"20260104005"</f>
        <v>20260104005</v>
      </c>
      <c r="E98" s="13" t="s">
        <v>13</v>
      </c>
      <c r="F98" s="13" t="s">
        <v>169</v>
      </c>
      <c r="G98" s="15" t="s">
        <v>15</v>
      </c>
      <c r="H98" s="16">
        <v>59.25</v>
      </c>
      <c r="I98" s="17">
        <f t="shared" si="5"/>
        <v>21</v>
      </c>
      <c r="J98" s="13"/>
    </row>
    <row r="99" s="1" customFormat="1" ht="26" customHeight="1" spans="1:10">
      <c r="A99" s="13" t="str">
        <f t="shared" si="4"/>
        <v>004</v>
      </c>
      <c r="B99" s="13" t="s">
        <v>210</v>
      </c>
      <c r="C99" s="14" t="s">
        <v>211</v>
      </c>
      <c r="D99" s="13" t="str">
        <f>"20260103023"</f>
        <v>20260103023</v>
      </c>
      <c r="E99" s="13" t="s">
        <v>13</v>
      </c>
      <c r="F99" s="13" t="s">
        <v>169</v>
      </c>
      <c r="G99" s="15" t="s">
        <v>15</v>
      </c>
      <c r="H99" s="16">
        <v>57.75</v>
      </c>
      <c r="I99" s="17">
        <f t="shared" si="5"/>
        <v>22</v>
      </c>
      <c r="J99" s="13"/>
    </row>
    <row r="100" s="1" customFormat="1" ht="26" customHeight="1" spans="1:10">
      <c r="A100" s="13" t="str">
        <f t="shared" si="4"/>
        <v>004</v>
      </c>
      <c r="B100" s="13" t="s">
        <v>212</v>
      </c>
      <c r="C100" s="14" t="s">
        <v>213</v>
      </c>
      <c r="D100" s="13" t="str">
        <f>"20260103029"</f>
        <v>20260103029</v>
      </c>
      <c r="E100" s="13" t="s">
        <v>13</v>
      </c>
      <c r="F100" s="13" t="s">
        <v>169</v>
      </c>
      <c r="G100" s="15" t="s">
        <v>15</v>
      </c>
      <c r="H100" s="16">
        <v>45.75</v>
      </c>
      <c r="I100" s="17">
        <f t="shared" si="5"/>
        <v>23</v>
      </c>
      <c r="J100" s="13"/>
    </row>
    <row r="101" s="1" customFormat="1" ht="26" customHeight="1" spans="1:10">
      <c r="A101" s="13" t="str">
        <f t="shared" si="4"/>
        <v>004</v>
      </c>
      <c r="B101" s="13" t="s">
        <v>214</v>
      </c>
      <c r="C101" s="14" t="s">
        <v>215</v>
      </c>
      <c r="D101" s="13" t="str">
        <f>"20260103015"</f>
        <v>20260103015</v>
      </c>
      <c r="E101" s="13" t="s">
        <v>13</v>
      </c>
      <c r="F101" s="13" t="s">
        <v>169</v>
      </c>
      <c r="G101" s="15" t="s">
        <v>15</v>
      </c>
      <c r="H101" s="16">
        <v>0</v>
      </c>
      <c r="I101" s="17">
        <f t="shared" si="5"/>
        <v>24</v>
      </c>
      <c r="J101" s="13" t="s">
        <v>131</v>
      </c>
    </row>
    <row r="102" s="1" customFormat="1" ht="26" customHeight="1" spans="1:10">
      <c r="A102" s="13" t="str">
        <f t="shared" si="4"/>
        <v>004</v>
      </c>
      <c r="B102" s="13" t="s">
        <v>216</v>
      </c>
      <c r="C102" s="14" t="s">
        <v>217</v>
      </c>
      <c r="D102" s="13" t="str">
        <f>"20260103020"</f>
        <v>20260103020</v>
      </c>
      <c r="E102" s="13" t="s">
        <v>13</v>
      </c>
      <c r="F102" s="13" t="s">
        <v>169</v>
      </c>
      <c r="G102" s="15" t="s">
        <v>15</v>
      </c>
      <c r="H102" s="16">
        <v>0</v>
      </c>
      <c r="I102" s="17">
        <f t="shared" si="5"/>
        <v>24</v>
      </c>
      <c r="J102" s="13" t="s">
        <v>131</v>
      </c>
    </row>
    <row r="103" s="1" customFormat="1" ht="26" customHeight="1" spans="1:10">
      <c r="A103" s="13" t="str">
        <f t="shared" si="4"/>
        <v>004</v>
      </c>
      <c r="B103" s="13" t="s">
        <v>218</v>
      </c>
      <c r="C103" s="14" t="s">
        <v>219</v>
      </c>
      <c r="D103" s="13" t="str">
        <f>"20260103022"</f>
        <v>20260103022</v>
      </c>
      <c r="E103" s="13" t="s">
        <v>13</v>
      </c>
      <c r="F103" s="13" t="s">
        <v>169</v>
      </c>
      <c r="G103" s="15" t="s">
        <v>15</v>
      </c>
      <c r="H103" s="16">
        <v>0</v>
      </c>
      <c r="I103" s="17">
        <f t="shared" si="5"/>
        <v>24</v>
      </c>
      <c r="J103" s="13" t="s">
        <v>131</v>
      </c>
    </row>
    <row r="104" s="1" customFormat="1" ht="26" customHeight="1" spans="1:10">
      <c r="A104" s="13" t="str">
        <f t="shared" si="4"/>
        <v>004</v>
      </c>
      <c r="B104" s="13" t="s">
        <v>220</v>
      </c>
      <c r="C104" s="14" t="s">
        <v>221</v>
      </c>
      <c r="D104" s="13" t="str">
        <f>"20260104010"</f>
        <v>20260104010</v>
      </c>
      <c r="E104" s="13" t="s">
        <v>13</v>
      </c>
      <c r="F104" s="13" t="s">
        <v>169</v>
      </c>
      <c r="G104" s="15" t="s">
        <v>15</v>
      </c>
      <c r="H104" s="16">
        <v>0</v>
      </c>
      <c r="I104" s="17">
        <f t="shared" si="5"/>
        <v>24</v>
      </c>
      <c r="J104" s="13" t="s">
        <v>131</v>
      </c>
    </row>
    <row r="105" s="1" customFormat="1" ht="26" customHeight="1" spans="1:10">
      <c r="A105" s="13" t="str">
        <f>"005"</f>
        <v>005</v>
      </c>
      <c r="B105" s="13" t="s">
        <v>222</v>
      </c>
      <c r="C105" s="14" t="s">
        <v>223</v>
      </c>
      <c r="D105" s="13" t="str">
        <f>"20260104011"</f>
        <v>20260104011</v>
      </c>
      <c r="E105" s="13" t="s">
        <v>13</v>
      </c>
      <c r="F105" s="13" t="s">
        <v>224</v>
      </c>
      <c r="G105" s="15" t="s">
        <v>225</v>
      </c>
      <c r="H105" s="16">
        <v>72.25</v>
      </c>
      <c r="I105" s="17">
        <v>1</v>
      </c>
      <c r="J105" s="13"/>
    </row>
    <row r="106" s="1" customFormat="1" ht="26" customHeight="1" spans="1:10">
      <c r="A106" s="13" t="str">
        <f t="shared" ref="A106:A135" si="6">"006"</f>
        <v>006</v>
      </c>
      <c r="B106" s="13" t="s">
        <v>226</v>
      </c>
      <c r="C106" s="14" t="s">
        <v>227</v>
      </c>
      <c r="D106" s="13" t="str">
        <f>"20260105007"</f>
        <v>20260105007</v>
      </c>
      <c r="E106" s="13" t="s">
        <v>13</v>
      </c>
      <c r="F106" s="13" t="s">
        <v>228</v>
      </c>
      <c r="G106" s="15" t="s">
        <v>225</v>
      </c>
      <c r="H106" s="16">
        <v>74.75</v>
      </c>
      <c r="I106" s="17">
        <v>1</v>
      </c>
      <c r="J106" s="13"/>
    </row>
    <row r="107" s="1" customFormat="1" ht="26" customHeight="1" spans="1:10">
      <c r="A107" s="13" t="str">
        <f t="shared" si="6"/>
        <v>006</v>
      </c>
      <c r="B107" s="13" t="s">
        <v>229</v>
      </c>
      <c r="C107" s="14" t="s">
        <v>230</v>
      </c>
      <c r="D107" s="13" t="str">
        <f>"20260105010"</f>
        <v>20260105010</v>
      </c>
      <c r="E107" s="13" t="s">
        <v>13</v>
      </c>
      <c r="F107" s="13" t="s">
        <v>228</v>
      </c>
      <c r="G107" s="15" t="s">
        <v>225</v>
      </c>
      <c r="H107" s="16">
        <v>74.75</v>
      </c>
      <c r="I107" s="17">
        <v>1</v>
      </c>
      <c r="J107" s="13"/>
    </row>
    <row r="108" s="1" customFormat="1" ht="26" customHeight="1" spans="1:10">
      <c r="A108" s="13" t="str">
        <f t="shared" si="6"/>
        <v>006</v>
      </c>
      <c r="B108" s="13" t="s">
        <v>231</v>
      </c>
      <c r="C108" s="14" t="s">
        <v>232</v>
      </c>
      <c r="D108" s="13" t="str">
        <f>"20260104025"</f>
        <v>20260104025</v>
      </c>
      <c r="E108" s="13" t="s">
        <v>13</v>
      </c>
      <c r="F108" s="13" t="s">
        <v>228</v>
      </c>
      <c r="G108" s="15" t="s">
        <v>225</v>
      </c>
      <c r="H108" s="16">
        <v>73.75</v>
      </c>
      <c r="I108" s="17">
        <v>3</v>
      </c>
      <c r="J108" s="13"/>
    </row>
    <row r="109" s="1" customFormat="1" ht="26" customHeight="1" spans="1:10">
      <c r="A109" s="13" t="str">
        <f t="shared" si="6"/>
        <v>006</v>
      </c>
      <c r="B109" s="13" t="s">
        <v>233</v>
      </c>
      <c r="C109" s="14" t="s">
        <v>234</v>
      </c>
      <c r="D109" s="13" t="str">
        <f>"20260105008"</f>
        <v>20260105008</v>
      </c>
      <c r="E109" s="13" t="s">
        <v>13</v>
      </c>
      <c r="F109" s="13" t="s">
        <v>228</v>
      </c>
      <c r="G109" s="15" t="s">
        <v>225</v>
      </c>
      <c r="H109" s="16">
        <v>73.75</v>
      </c>
      <c r="I109" s="17">
        <v>3</v>
      </c>
      <c r="J109" s="13"/>
    </row>
    <row r="110" s="1" customFormat="1" ht="26" customHeight="1" spans="1:10">
      <c r="A110" s="13" t="str">
        <f t="shared" si="6"/>
        <v>006</v>
      </c>
      <c r="B110" s="13" t="s">
        <v>235</v>
      </c>
      <c r="C110" s="14" t="s">
        <v>236</v>
      </c>
      <c r="D110" s="13" t="str">
        <f>"20260104013"</f>
        <v>20260104013</v>
      </c>
      <c r="E110" s="13" t="s">
        <v>13</v>
      </c>
      <c r="F110" s="13" t="s">
        <v>228</v>
      </c>
      <c r="G110" s="15" t="s">
        <v>225</v>
      </c>
      <c r="H110" s="16">
        <v>73.5</v>
      </c>
      <c r="I110" s="17">
        <v>5</v>
      </c>
      <c r="J110" s="13"/>
    </row>
    <row r="111" s="1" customFormat="1" ht="26" customHeight="1" spans="1:10">
      <c r="A111" s="13" t="str">
        <f t="shared" si="6"/>
        <v>006</v>
      </c>
      <c r="B111" s="13" t="s">
        <v>237</v>
      </c>
      <c r="C111" s="14" t="s">
        <v>238</v>
      </c>
      <c r="D111" s="13" t="str">
        <f>"20260104027"</f>
        <v>20260104027</v>
      </c>
      <c r="E111" s="13" t="s">
        <v>13</v>
      </c>
      <c r="F111" s="13" t="s">
        <v>228</v>
      </c>
      <c r="G111" s="15" t="s">
        <v>225</v>
      </c>
      <c r="H111" s="16">
        <v>73.5</v>
      </c>
      <c r="I111" s="17">
        <v>5</v>
      </c>
      <c r="J111" s="13"/>
    </row>
    <row r="112" s="1" customFormat="1" ht="26" customHeight="1" spans="1:10">
      <c r="A112" s="13" t="str">
        <f t="shared" si="6"/>
        <v>006</v>
      </c>
      <c r="B112" s="13" t="s">
        <v>239</v>
      </c>
      <c r="C112" s="14" t="s">
        <v>240</v>
      </c>
      <c r="D112" s="13" t="str">
        <f>"20260104016"</f>
        <v>20260104016</v>
      </c>
      <c r="E112" s="13" t="s">
        <v>13</v>
      </c>
      <c r="F112" s="13" t="s">
        <v>228</v>
      </c>
      <c r="G112" s="15" t="s">
        <v>225</v>
      </c>
      <c r="H112" s="16">
        <v>71</v>
      </c>
      <c r="I112" s="17">
        <v>7</v>
      </c>
      <c r="J112" s="13"/>
    </row>
    <row r="113" s="1" customFormat="1" ht="26" customHeight="1" spans="1:10">
      <c r="A113" s="13" t="str">
        <f t="shared" si="6"/>
        <v>006</v>
      </c>
      <c r="B113" s="13" t="s">
        <v>241</v>
      </c>
      <c r="C113" s="14" t="s">
        <v>242</v>
      </c>
      <c r="D113" s="13" t="str">
        <f>"20260104012"</f>
        <v>20260104012</v>
      </c>
      <c r="E113" s="13" t="s">
        <v>13</v>
      </c>
      <c r="F113" s="13" t="s">
        <v>228</v>
      </c>
      <c r="G113" s="15" t="s">
        <v>225</v>
      </c>
      <c r="H113" s="16">
        <v>70.25</v>
      </c>
      <c r="I113" s="17">
        <v>8</v>
      </c>
      <c r="J113" s="13"/>
    </row>
    <row r="114" s="1" customFormat="1" ht="26" customHeight="1" spans="1:10">
      <c r="A114" s="13" t="str">
        <f t="shared" si="6"/>
        <v>006</v>
      </c>
      <c r="B114" s="13" t="s">
        <v>243</v>
      </c>
      <c r="C114" s="14" t="s">
        <v>244</v>
      </c>
      <c r="D114" s="13" t="str">
        <f>"20260104019"</f>
        <v>20260104019</v>
      </c>
      <c r="E114" s="13" t="s">
        <v>13</v>
      </c>
      <c r="F114" s="13" t="s">
        <v>228</v>
      </c>
      <c r="G114" s="15" t="s">
        <v>225</v>
      </c>
      <c r="H114" s="16">
        <v>70</v>
      </c>
      <c r="I114" s="17">
        <v>9</v>
      </c>
      <c r="J114" s="13"/>
    </row>
    <row r="115" s="1" customFormat="1" ht="26" customHeight="1" spans="1:10">
      <c r="A115" s="13" t="str">
        <f t="shared" si="6"/>
        <v>006</v>
      </c>
      <c r="B115" s="13" t="s">
        <v>245</v>
      </c>
      <c r="C115" s="14" t="s">
        <v>246</v>
      </c>
      <c r="D115" s="13" t="str">
        <f>"20260104015"</f>
        <v>20260104015</v>
      </c>
      <c r="E115" s="13" t="s">
        <v>13</v>
      </c>
      <c r="F115" s="13" t="s">
        <v>228</v>
      </c>
      <c r="G115" s="15" t="s">
        <v>225</v>
      </c>
      <c r="H115" s="16">
        <v>69.75</v>
      </c>
      <c r="I115" s="17">
        <v>10</v>
      </c>
      <c r="J115" s="13"/>
    </row>
    <row r="116" s="1" customFormat="1" ht="26" customHeight="1" spans="1:10">
      <c r="A116" s="13" t="str">
        <f t="shared" si="6"/>
        <v>006</v>
      </c>
      <c r="B116" s="13" t="s">
        <v>247</v>
      </c>
      <c r="C116" s="14" t="s">
        <v>248</v>
      </c>
      <c r="D116" s="13" t="str">
        <f>"20260104018"</f>
        <v>20260104018</v>
      </c>
      <c r="E116" s="13" t="s">
        <v>13</v>
      </c>
      <c r="F116" s="13" t="s">
        <v>228</v>
      </c>
      <c r="G116" s="15" t="s">
        <v>225</v>
      </c>
      <c r="H116" s="16">
        <v>69.75</v>
      </c>
      <c r="I116" s="17">
        <v>10</v>
      </c>
      <c r="J116" s="13"/>
    </row>
    <row r="117" s="1" customFormat="1" ht="26" customHeight="1" spans="1:10">
      <c r="A117" s="13" t="str">
        <f t="shared" si="6"/>
        <v>006</v>
      </c>
      <c r="B117" s="13" t="s">
        <v>249</v>
      </c>
      <c r="C117" s="14" t="s">
        <v>250</v>
      </c>
      <c r="D117" s="13" t="str">
        <f>"20260105005"</f>
        <v>20260105005</v>
      </c>
      <c r="E117" s="13" t="s">
        <v>13</v>
      </c>
      <c r="F117" s="13" t="s">
        <v>228</v>
      </c>
      <c r="G117" s="15" t="s">
        <v>225</v>
      </c>
      <c r="H117" s="16">
        <v>69.75</v>
      </c>
      <c r="I117" s="17">
        <v>10</v>
      </c>
      <c r="J117" s="13"/>
    </row>
    <row r="118" s="1" customFormat="1" ht="26" customHeight="1" spans="1:10">
      <c r="A118" s="13" t="str">
        <f t="shared" si="6"/>
        <v>006</v>
      </c>
      <c r="B118" s="13" t="s">
        <v>251</v>
      </c>
      <c r="C118" s="14" t="s">
        <v>252</v>
      </c>
      <c r="D118" s="13" t="str">
        <f>"20260105004"</f>
        <v>20260105004</v>
      </c>
      <c r="E118" s="13" t="s">
        <v>13</v>
      </c>
      <c r="F118" s="13" t="s">
        <v>228</v>
      </c>
      <c r="G118" s="15" t="s">
        <v>225</v>
      </c>
      <c r="H118" s="16">
        <v>69.25</v>
      </c>
      <c r="I118" s="17">
        <v>13</v>
      </c>
      <c r="J118" s="13"/>
    </row>
    <row r="119" s="1" customFormat="1" ht="26" customHeight="1" spans="1:10">
      <c r="A119" s="13" t="str">
        <f t="shared" si="6"/>
        <v>006</v>
      </c>
      <c r="B119" s="13" t="s">
        <v>253</v>
      </c>
      <c r="C119" s="14" t="s">
        <v>254</v>
      </c>
      <c r="D119" s="13" t="str">
        <f>"20260104014"</f>
        <v>20260104014</v>
      </c>
      <c r="E119" s="13" t="s">
        <v>13</v>
      </c>
      <c r="F119" s="13" t="s">
        <v>228</v>
      </c>
      <c r="G119" s="15" t="s">
        <v>225</v>
      </c>
      <c r="H119" s="16">
        <v>69</v>
      </c>
      <c r="I119" s="17">
        <v>14</v>
      </c>
      <c r="J119" s="13"/>
    </row>
    <row r="120" s="1" customFormat="1" ht="26" customHeight="1" spans="1:10">
      <c r="A120" s="13" t="str">
        <f t="shared" si="6"/>
        <v>006</v>
      </c>
      <c r="B120" s="13" t="s">
        <v>255</v>
      </c>
      <c r="C120" s="14" t="s">
        <v>256</v>
      </c>
      <c r="D120" s="13" t="str">
        <f>"20260104029"</f>
        <v>20260104029</v>
      </c>
      <c r="E120" s="13" t="s">
        <v>13</v>
      </c>
      <c r="F120" s="13" t="s">
        <v>228</v>
      </c>
      <c r="G120" s="15" t="s">
        <v>225</v>
      </c>
      <c r="H120" s="16">
        <v>68.5</v>
      </c>
      <c r="I120" s="17">
        <v>15</v>
      </c>
      <c r="J120" s="13"/>
    </row>
    <row r="121" s="1" customFormat="1" ht="26" customHeight="1" spans="1:10">
      <c r="A121" s="13" t="str">
        <f t="shared" si="6"/>
        <v>006</v>
      </c>
      <c r="B121" s="13" t="s">
        <v>257</v>
      </c>
      <c r="C121" s="14" t="s">
        <v>258</v>
      </c>
      <c r="D121" s="13" t="str">
        <f>"20260105003"</f>
        <v>20260105003</v>
      </c>
      <c r="E121" s="13" t="s">
        <v>13</v>
      </c>
      <c r="F121" s="13" t="s">
        <v>228</v>
      </c>
      <c r="G121" s="15" t="s">
        <v>225</v>
      </c>
      <c r="H121" s="16">
        <v>67.75</v>
      </c>
      <c r="I121" s="17">
        <v>16</v>
      </c>
      <c r="J121" s="13"/>
    </row>
    <row r="122" s="1" customFormat="1" ht="26" customHeight="1" spans="1:10">
      <c r="A122" s="13" t="str">
        <f t="shared" si="6"/>
        <v>006</v>
      </c>
      <c r="B122" s="13" t="s">
        <v>259</v>
      </c>
      <c r="C122" s="14" t="s">
        <v>260</v>
      </c>
      <c r="D122" s="13" t="str">
        <f>"20260104023"</f>
        <v>20260104023</v>
      </c>
      <c r="E122" s="13" t="s">
        <v>13</v>
      </c>
      <c r="F122" s="13" t="s">
        <v>228</v>
      </c>
      <c r="G122" s="15" t="s">
        <v>225</v>
      </c>
      <c r="H122" s="16">
        <v>67.5</v>
      </c>
      <c r="I122" s="17">
        <v>17</v>
      </c>
      <c r="J122" s="13"/>
    </row>
    <row r="123" s="1" customFormat="1" ht="26" customHeight="1" spans="1:10">
      <c r="A123" s="13" t="str">
        <f t="shared" si="6"/>
        <v>006</v>
      </c>
      <c r="B123" s="13" t="s">
        <v>261</v>
      </c>
      <c r="C123" s="14" t="s">
        <v>262</v>
      </c>
      <c r="D123" s="13" t="str">
        <f>"20260104021"</f>
        <v>20260104021</v>
      </c>
      <c r="E123" s="13" t="s">
        <v>13</v>
      </c>
      <c r="F123" s="13" t="s">
        <v>228</v>
      </c>
      <c r="G123" s="15" t="s">
        <v>225</v>
      </c>
      <c r="H123" s="16">
        <v>67</v>
      </c>
      <c r="I123" s="17">
        <v>18</v>
      </c>
      <c r="J123" s="13"/>
    </row>
    <row r="124" s="1" customFormat="1" ht="26" customHeight="1" spans="1:10">
      <c r="A124" s="13" t="str">
        <f t="shared" si="6"/>
        <v>006</v>
      </c>
      <c r="B124" s="13" t="s">
        <v>263</v>
      </c>
      <c r="C124" s="14" t="s">
        <v>264</v>
      </c>
      <c r="D124" s="13" t="str">
        <f>"20260105001"</f>
        <v>20260105001</v>
      </c>
      <c r="E124" s="13" t="s">
        <v>13</v>
      </c>
      <c r="F124" s="13" t="s">
        <v>228</v>
      </c>
      <c r="G124" s="15" t="s">
        <v>225</v>
      </c>
      <c r="H124" s="16">
        <v>66.75</v>
      </c>
      <c r="I124" s="17">
        <v>19</v>
      </c>
      <c r="J124" s="13"/>
    </row>
    <row r="125" s="1" customFormat="1" ht="26" customHeight="1" spans="1:10">
      <c r="A125" s="13" t="str">
        <f t="shared" si="6"/>
        <v>006</v>
      </c>
      <c r="B125" s="13" t="s">
        <v>265</v>
      </c>
      <c r="C125" s="14" t="s">
        <v>266</v>
      </c>
      <c r="D125" s="13" t="str">
        <f>"20260105006"</f>
        <v>20260105006</v>
      </c>
      <c r="E125" s="13" t="s">
        <v>13</v>
      </c>
      <c r="F125" s="13" t="s">
        <v>228</v>
      </c>
      <c r="G125" s="15" t="s">
        <v>225</v>
      </c>
      <c r="H125" s="16">
        <v>65.25</v>
      </c>
      <c r="I125" s="17">
        <v>20</v>
      </c>
      <c r="J125" s="13"/>
    </row>
    <row r="126" s="1" customFormat="1" ht="26" customHeight="1" spans="1:10">
      <c r="A126" s="13" t="str">
        <f t="shared" si="6"/>
        <v>006</v>
      </c>
      <c r="B126" s="13" t="s">
        <v>267</v>
      </c>
      <c r="C126" s="14" t="s">
        <v>268</v>
      </c>
      <c r="D126" s="13" t="str">
        <f>"20260104024"</f>
        <v>20260104024</v>
      </c>
      <c r="E126" s="13" t="s">
        <v>13</v>
      </c>
      <c r="F126" s="13" t="s">
        <v>228</v>
      </c>
      <c r="G126" s="15" t="s">
        <v>225</v>
      </c>
      <c r="H126" s="16">
        <v>65</v>
      </c>
      <c r="I126" s="17">
        <v>21</v>
      </c>
      <c r="J126" s="13"/>
    </row>
    <row r="127" s="1" customFormat="1" ht="26" customHeight="1" spans="1:10">
      <c r="A127" s="13" t="str">
        <f t="shared" si="6"/>
        <v>006</v>
      </c>
      <c r="B127" s="13" t="s">
        <v>269</v>
      </c>
      <c r="C127" s="14" t="s">
        <v>270</v>
      </c>
      <c r="D127" s="13" t="str">
        <f>"20260105002"</f>
        <v>20260105002</v>
      </c>
      <c r="E127" s="13" t="s">
        <v>13</v>
      </c>
      <c r="F127" s="13" t="s">
        <v>228</v>
      </c>
      <c r="G127" s="15" t="s">
        <v>225</v>
      </c>
      <c r="H127" s="16">
        <v>64.5</v>
      </c>
      <c r="I127" s="17">
        <v>22</v>
      </c>
      <c r="J127" s="13"/>
    </row>
    <row r="128" s="1" customFormat="1" ht="26" customHeight="1" spans="1:10">
      <c r="A128" s="13" t="str">
        <f t="shared" si="6"/>
        <v>006</v>
      </c>
      <c r="B128" s="13" t="s">
        <v>271</v>
      </c>
      <c r="C128" s="14" t="s">
        <v>272</v>
      </c>
      <c r="D128" s="13" t="str">
        <f>"20260104030"</f>
        <v>20260104030</v>
      </c>
      <c r="E128" s="13" t="s">
        <v>13</v>
      </c>
      <c r="F128" s="13" t="s">
        <v>228</v>
      </c>
      <c r="G128" s="15" t="s">
        <v>225</v>
      </c>
      <c r="H128" s="16">
        <v>63</v>
      </c>
      <c r="I128" s="17">
        <v>23</v>
      </c>
      <c r="J128" s="13"/>
    </row>
    <row r="129" s="1" customFormat="1" ht="26" customHeight="1" spans="1:10">
      <c r="A129" s="13" t="str">
        <f t="shared" si="6"/>
        <v>006</v>
      </c>
      <c r="B129" s="13" t="s">
        <v>273</v>
      </c>
      <c r="C129" s="14" t="s">
        <v>274</v>
      </c>
      <c r="D129" s="13" t="str">
        <f>"20260105009"</f>
        <v>20260105009</v>
      </c>
      <c r="E129" s="13" t="s">
        <v>13</v>
      </c>
      <c r="F129" s="13" t="s">
        <v>228</v>
      </c>
      <c r="G129" s="15" t="s">
        <v>225</v>
      </c>
      <c r="H129" s="16">
        <v>63</v>
      </c>
      <c r="I129" s="17">
        <v>23</v>
      </c>
      <c r="J129" s="13"/>
    </row>
    <row r="130" s="1" customFormat="1" ht="26" customHeight="1" spans="1:10">
      <c r="A130" s="13" t="str">
        <f t="shared" si="6"/>
        <v>006</v>
      </c>
      <c r="B130" s="13" t="s">
        <v>275</v>
      </c>
      <c r="C130" s="14" t="s">
        <v>276</v>
      </c>
      <c r="D130" s="13" t="str">
        <f>"20260104020"</f>
        <v>20260104020</v>
      </c>
      <c r="E130" s="13" t="s">
        <v>13</v>
      </c>
      <c r="F130" s="13" t="s">
        <v>228</v>
      </c>
      <c r="G130" s="15" t="s">
        <v>225</v>
      </c>
      <c r="H130" s="16">
        <v>62.5</v>
      </c>
      <c r="I130" s="17">
        <v>25</v>
      </c>
      <c r="J130" s="13"/>
    </row>
    <row r="131" s="1" customFormat="1" ht="26" customHeight="1" spans="1:10">
      <c r="A131" s="13" t="str">
        <f t="shared" si="6"/>
        <v>006</v>
      </c>
      <c r="B131" s="13" t="s">
        <v>277</v>
      </c>
      <c r="C131" s="14" t="s">
        <v>278</v>
      </c>
      <c r="D131" s="13" t="str">
        <f>"20260104022"</f>
        <v>20260104022</v>
      </c>
      <c r="E131" s="13" t="s">
        <v>13</v>
      </c>
      <c r="F131" s="13" t="s">
        <v>228</v>
      </c>
      <c r="G131" s="15" t="s">
        <v>225</v>
      </c>
      <c r="H131" s="16">
        <v>62</v>
      </c>
      <c r="I131" s="17">
        <v>26</v>
      </c>
      <c r="J131" s="13"/>
    </row>
    <row r="132" s="1" customFormat="1" ht="26" customHeight="1" spans="1:10">
      <c r="A132" s="13" t="str">
        <f t="shared" si="6"/>
        <v>006</v>
      </c>
      <c r="B132" s="13" t="s">
        <v>279</v>
      </c>
      <c r="C132" s="14" t="s">
        <v>280</v>
      </c>
      <c r="D132" s="13" t="str">
        <f>"20260105011"</f>
        <v>20260105011</v>
      </c>
      <c r="E132" s="13" t="s">
        <v>13</v>
      </c>
      <c r="F132" s="13" t="s">
        <v>228</v>
      </c>
      <c r="G132" s="15" t="s">
        <v>225</v>
      </c>
      <c r="H132" s="16">
        <v>61.75</v>
      </c>
      <c r="I132" s="17">
        <v>27</v>
      </c>
      <c r="J132" s="13"/>
    </row>
    <row r="133" s="1" customFormat="1" ht="26" customHeight="1" spans="1:10">
      <c r="A133" s="13" t="str">
        <f t="shared" si="6"/>
        <v>006</v>
      </c>
      <c r="B133" s="13" t="s">
        <v>281</v>
      </c>
      <c r="C133" s="14" t="s">
        <v>282</v>
      </c>
      <c r="D133" s="13" t="str">
        <f>"20260104017"</f>
        <v>20260104017</v>
      </c>
      <c r="E133" s="13" t="s">
        <v>13</v>
      </c>
      <c r="F133" s="13" t="s">
        <v>228</v>
      </c>
      <c r="G133" s="15" t="s">
        <v>225</v>
      </c>
      <c r="H133" s="16">
        <v>61.5</v>
      </c>
      <c r="I133" s="17">
        <v>28</v>
      </c>
      <c r="J133" s="13"/>
    </row>
    <row r="134" s="1" customFormat="1" ht="26" customHeight="1" spans="1:10">
      <c r="A134" s="13" t="str">
        <f t="shared" si="6"/>
        <v>006</v>
      </c>
      <c r="B134" s="13" t="s">
        <v>283</v>
      </c>
      <c r="C134" s="14" t="s">
        <v>284</v>
      </c>
      <c r="D134" s="13" t="str">
        <f>"20260104026"</f>
        <v>20260104026</v>
      </c>
      <c r="E134" s="13" t="s">
        <v>13</v>
      </c>
      <c r="F134" s="13" t="s">
        <v>228</v>
      </c>
      <c r="G134" s="15" t="s">
        <v>225</v>
      </c>
      <c r="H134" s="16">
        <v>59.25</v>
      </c>
      <c r="I134" s="17">
        <v>29</v>
      </c>
      <c r="J134" s="13"/>
    </row>
    <row r="135" s="1" customFormat="1" ht="26" customHeight="1" spans="1:10">
      <c r="A135" s="13" t="str">
        <f t="shared" si="6"/>
        <v>006</v>
      </c>
      <c r="B135" s="13" t="s">
        <v>285</v>
      </c>
      <c r="C135" s="14" t="s">
        <v>286</v>
      </c>
      <c r="D135" s="13" t="str">
        <f>"20260104028"</f>
        <v>20260104028</v>
      </c>
      <c r="E135" s="13" t="s">
        <v>13</v>
      </c>
      <c r="F135" s="13" t="s">
        <v>228</v>
      </c>
      <c r="G135" s="15" t="s">
        <v>225</v>
      </c>
      <c r="H135" s="16">
        <v>0</v>
      </c>
      <c r="I135" s="17">
        <v>30</v>
      </c>
      <c r="J135" s="13" t="s">
        <v>131</v>
      </c>
    </row>
    <row r="136" s="1" customFormat="1" ht="26" customHeight="1" spans="1:10">
      <c r="A136" s="13" t="str">
        <f>"009"</f>
        <v>009</v>
      </c>
      <c r="B136" s="13" t="s">
        <v>287</v>
      </c>
      <c r="C136" s="14" t="s">
        <v>288</v>
      </c>
      <c r="D136" s="13" t="str">
        <f>"20260105012"</f>
        <v>20260105012</v>
      </c>
      <c r="E136" s="13" t="s">
        <v>13</v>
      </c>
      <c r="F136" s="13" t="s">
        <v>289</v>
      </c>
      <c r="G136" s="15" t="s">
        <v>290</v>
      </c>
      <c r="H136" s="16">
        <v>68.5</v>
      </c>
      <c r="I136" s="17">
        <v>1</v>
      </c>
      <c r="J136" s="13"/>
    </row>
    <row r="137" s="1" customFormat="1" ht="26" customHeight="1" spans="1:10">
      <c r="A137" s="13" t="str">
        <f t="shared" ref="A137:A200" si="7">"010"</f>
        <v>010</v>
      </c>
      <c r="B137" s="13" t="s">
        <v>291</v>
      </c>
      <c r="C137" s="14" t="s">
        <v>292</v>
      </c>
      <c r="D137" s="13" t="str">
        <f>"20260109012"</f>
        <v>20260109012</v>
      </c>
      <c r="E137" s="13" t="s">
        <v>13</v>
      </c>
      <c r="F137" s="13" t="s">
        <v>293</v>
      </c>
      <c r="G137" s="15" t="s">
        <v>290</v>
      </c>
      <c r="H137" s="16">
        <v>83.5</v>
      </c>
      <c r="I137" s="17">
        <f t="shared" ref="I137:I200" si="8">_xlfn.RANK.EQ(H137,H$137:H$271)</f>
        <v>1</v>
      </c>
      <c r="J137" s="13"/>
    </row>
    <row r="138" s="1" customFormat="1" ht="26" customHeight="1" spans="1:10">
      <c r="A138" s="13" t="str">
        <f t="shared" si="7"/>
        <v>010</v>
      </c>
      <c r="B138" s="13" t="s">
        <v>294</v>
      </c>
      <c r="C138" s="14" t="s">
        <v>295</v>
      </c>
      <c r="D138" s="13" t="str">
        <f>"20260105022"</f>
        <v>20260105022</v>
      </c>
      <c r="E138" s="13" t="s">
        <v>13</v>
      </c>
      <c r="F138" s="13" t="s">
        <v>293</v>
      </c>
      <c r="G138" s="15" t="s">
        <v>290</v>
      </c>
      <c r="H138" s="16">
        <v>82</v>
      </c>
      <c r="I138" s="17">
        <f t="shared" si="8"/>
        <v>2</v>
      </c>
      <c r="J138" s="13"/>
    </row>
    <row r="139" s="1" customFormat="1" ht="26" customHeight="1" spans="1:10">
      <c r="A139" s="13" t="str">
        <f t="shared" si="7"/>
        <v>010</v>
      </c>
      <c r="B139" s="13" t="s">
        <v>296</v>
      </c>
      <c r="C139" s="14" t="s">
        <v>297</v>
      </c>
      <c r="D139" s="13" t="str">
        <f>"20260106024"</f>
        <v>20260106024</v>
      </c>
      <c r="E139" s="13" t="s">
        <v>13</v>
      </c>
      <c r="F139" s="13" t="s">
        <v>293</v>
      </c>
      <c r="G139" s="15" t="s">
        <v>290</v>
      </c>
      <c r="H139" s="16">
        <v>81.5</v>
      </c>
      <c r="I139" s="17">
        <f t="shared" si="8"/>
        <v>3</v>
      </c>
      <c r="J139" s="13"/>
    </row>
    <row r="140" s="1" customFormat="1" ht="26" customHeight="1" spans="1:10">
      <c r="A140" s="13" t="str">
        <f t="shared" si="7"/>
        <v>010</v>
      </c>
      <c r="B140" s="13" t="s">
        <v>298</v>
      </c>
      <c r="C140" s="14" t="s">
        <v>299</v>
      </c>
      <c r="D140" s="13" t="str">
        <f>"20260106015"</f>
        <v>20260106015</v>
      </c>
      <c r="E140" s="13" t="s">
        <v>13</v>
      </c>
      <c r="F140" s="13" t="s">
        <v>293</v>
      </c>
      <c r="G140" s="15" t="s">
        <v>290</v>
      </c>
      <c r="H140" s="16">
        <v>80.75</v>
      </c>
      <c r="I140" s="17">
        <f t="shared" si="8"/>
        <v>4</v>
      </c>
      <c r="J140" s="13"/>
    </row>
    <row r="141" s="1" customFormat="1" ht="26" customHeight="1" spans="1:10">
      <c r="A141" s="13" t="str">
        <f t="shared" si="7"/>
        <v>010</v>
      </c>
      <c r="B141" s="13" t="s">
        <v>300</v>
      </c>
      <c r="C141" s="14" t="s">
        <v>301</v>
      </c>
      <c r="D141" s="13" t="str">
        <f>"20260107010"</f>
        <v>20260107010</v>
      </c>
      <c r="E141" s="13" t="s">
        <v>13</v>
      </c>
      <c r="F141" s="13" t="s">
        <v>293</v>
      </c>
      <c r="G141" s="15" t="s">
        <v>290</v>
      </c>
      <c r="H141" s="16">
        <v>79</v>
      </c>
      <c r="I141" s="17">
        <f t="shared" si="8"/>
        <v>5</v>
      </c>
      <c r="J141" s="13"/>
    </row>
    <row r="142" s="1" customFormat="1" ht="26" customHeight="1" spans="1:10">
      <c r="A142" s="13" t="str">
        <f t="shared" si="7"/>
        <v>010</v>
      </c>
      <c r="B142" s="13" t="s">
        <v>302</v>
      </c>
      <c r="C142" s="14" t="s">
        <v>303</v>
      </c>
      <c r="D142" s="13" t="str">
        <f>"20260106010"</f>
        <v>20260106010</v>
      </c>
      <c r="E142" s="13" t="s">
        <v>13</v>
      </c>
      <c r="F142" s="13" t="s">
        <v>293</v>
      </c>
      <c r="G142" s="15" t="s">
        <v>290</v>
      </c>
      <c r="H142" s="16">
        <v>76.75</v>
      </c>
      <c r="I142" s="17">
        <f t="shared" si="8"/>
        <v>6</v>
      </c>
      <c r="J142" s="13"/>
    </row>
    <row r="143" s="1" customFormat="1" ht="26" customHeight="1" spans="1:10">
      <c r="A143" s="13" t="str">
        <f t="shared" si="7"/>
        <v>010</v>
      </c>
      <c r="B143" s="13" t="s">
        <v>304</v>
      </c>
      <c r="C143" s="14" t="s">
        <v>305</v>
      </c>
      <c r="D143" s="13" t="str">
        <f>"20260106001"</f>
        <v>20260106001</v>
      </c>
      <c r="E143" s="13" t="s">
        <v>13</v>
      </c>
      <c r="F143" s="13" t="s">
        <v>293</v>
      </c>
      <c r="G143" s="15" t="s">
        <v>290</v>
      </c>
      <c r="H143" s="16">
        <v>76.5</v>
      </c>
      <c r="I143" s="17">
        <f t="shared" si="8"/>
        <v>7</v>
      </c>
      <c r="J143" s="13"/>
    </row>
    <row r="144" s="1" customFormat="1" ht="26" customHeight="1" spans="1:10">
      <c r="A144" s="13" t="str">
        <f t="shared" si="7"/>
        <v>010</v>
      </c>
      <c r="B144" s="13" t="s">
        <v>306</v>
      </c>
      <c r="C144" s="14" t="s">
        <v>307</v>
      </c>
      <c r="D144" s="13" t="str">
        <f>"20260109016"</f>
        <v>20260109016</v>
      </c>
      <c r="E144" s="13" t="s">
        <v>13</v>
      </c>
      <c r="F144" s="13" t="s">
        <v>293</v>
      </c>
      <c r="G144" s="15" t="s">
        <v>290</v>
      </c>
      <c r="H144" s="16">
        <v>76.25</v>
      </c>
      <c r="I144" s="17">
        <f t="shared" si="8"/>
        <v>8</v>
      </c>
      <c r="J144" s="13"/>
    </row>
    <row r="145" s="1" customFormat="1" ht="26" customHeight="1" spans="1:10">
      <c r="A145" s="13" t="str">
        <f t="shared" si="7"/>
        <v>010</v>
      </c>
      <c r="B145" s="13" t="s">
        <v>308</v>
      </c>
      <c r="C145" s="14" t="s">
        <v>309</v>
      </c>
      <c r="D145" s="13" t="str">
        <f>"20260106027"</f>
        <v>20260106027</v>
      </c>
      <c r="E145" s="13" t="s">
        <v>13</v>
      </c>
      <c r="F145" s="13" t="s">
        <v>293</v>
      </c>
      <c r="G145" s="15" t="s">
        <v>290</v>
      </c>
      <c r="H145" s="16">
        <v>76.25</v>
      </c>
      <c r="I145" s="17">
        <f t="shared" si="8"/>
        <v>8</v>
      </c>
      <c r="J145" s="13"/>
    </row>
    <row r="146" s="1" customFormat="1" ht="26" customHeight="1" spans="1:10">
      <c r="A146" s="13" t="str">
        <f t="shared" si="7"/>
        <v>010</v>
      </c>
      <c r="B146" s="13" t="s">
        <v>310</v>
      </c>
      <c r="C146" s="14" t="s">
        <v>311</v>
      </c>
      <c r="D146" s="13" t="str">
        <f>"20260107003"</f>
        <v>20260107003</v>
      </c>
      <c r="E146" s="13" t="s">
        <v>13</v>
      </c>
      <c r="F146" s="13" t="s">
        <v>293</v>
      </c>
      <c r="G146" s="15" t="s">
        <v>290</v>
      </c>
      <c r="H146" s="16">
        <v>75.75</v>
      </c>
      <c r="I146" s="17">
        <f t="shared" si="8"/>
        <v>10</v>
      </c>
      <c r="J146" s="13"/>
    </row>
    <row r="147" s="1" customFormat="1" ht="26" customHeight="1" spans="1:10">
      <c r="A147" s="13" t="str">
        <f t="shared" si="7"/>
        <v>010</v>
      </c>
      <c r="B147" s="13" t="s">
        <v>312</v>
      </c>
      <c r="C147" s="14" t="s">
        <v>313</v>
      </c>
      <c r="D147" s="13" t="str">
        <f>"20260106014"</f>
        <v>20260106014</v>
      </c>
      <c r="E147" s="13" t="s">
        <v>13</v>
      </c>
      <c r="F147" s="13" t="s">
        <v>293</v>
      </c>
      <c r="G147" s="15" t="s">
        <v>290</v>
      </c>
      <c r="H147" s="16">
        <v>75.75</v>
      </c>
      <c r="I147" s="17">
        <f t="shared" si="8"/>
        <v>10</v>
      </c>
      <c r="J147" s="13"/>
    </row>
    <row r="148" s="1" customFormat="1" ht="26" customHeight="1" spans="1:10">
      <c r="A148" s="13" t="str">
        <f t="shared" si="7"/>
        <v>010</v>
      </c>
      <c r="B148" s="13" t="s">
        <v>314</v>
      </c>
      <c r="C148" s="14" t="s">
        <v>315</v>
      </c>
      <c r="D148" s="13" t="str">
        <f>"20260106028"</f>
        <v>20260106028</v>
      </c>
      <c r="E148" s="13" t="s">
        <v>13</v>
      </c>
      <c r="F148" s="13" t="s">
        <v>293</v>
      </c>
      <c r="G148" s="15" t="s">
        <v>290</v>
      </c>
      <c r="H148" s="16">
        <v>75.5</v>
      </c>
      <c r="I148" s="17">
        <f t="shared" si="8"/>
        <v>12</v>
      </c>
      <c r="J148" s="13"/>
    </row>
    <row r="149" s="1" customFormat="1" ht="26" customHeight="1" spans="1:10">
      <c r="A149" s="13" t="str">
        <f t="shared" si="7"/>
        <v>010</v>
      </c>
      <c r="B149" s="13" t="s">
        <v>316</v>
      </c>
      <c r="C149" s="14" t="s">
        <v>317</v>
      </c>
      <c r="D149" s="13" t="str">
        <f>"20260107022"</f>
        <v>20260107022</v>
      </c>
      <c r="E149" s="13" t="s">
        <v>13</v>
      </c>
      <c r="F149" s="13" t="s">
        <v>293</v>
      </c>
      <c r="G149" s="15" t="s">
        <v>290</v>
      </c>
      <c r="H149" s="16">
        <v>75</v>
      </c>
      <c r="I149" s="17">
        <f t="shared" si="8"/>
        <v>13</v>
      </c>
      <c r="J149" s="13"/>
    </row>
    <row r="150" s="1" customFormat="1" ht="26" customHeight="1" spans="1:10">
      <c r="A150" s="13" t="str">
        <f t="shared" si="7"/>
        <v>010</v>
      </c>
      <c r="B150" s="13" t="s">
        <v>318</v>
      </c>
      <c r="C150" s="14" t="s">
        <v>319</v>
      </c>
      <c r="D150" s="13" t="str">
        <f>"20260107029"</f>
        <v>20260107029</v>
      </c>
      <c r="E150" s="13" t="s">
        <v>13</v>
      </c>
      <c r="F150" s="13" t="s">
        <v>293</v>
      </c>
      <c r="G150" s="15" t="s">
        <v>290</v>
      </c>
      <c r="H150" s="16">
        <v>74.25</v>
      </c>
      <c r="I150" s="17">
        <f t="shared" si="8"/>
        <v>14</v>
      </c>
      <c r="J150" s="13"/>
    </row>
    <row r="151" s="1" customFormat="1" ht="26" customHeight="1" spans="1:10">
      <c r="A151" s="13" t="str">
        <f t="shared" si="7"/>
        <v>010</v>
      </c>
      <c r="B151" s="13" t="s">
        <v>320</v>
      </c>
      <c r="C151" s="14" t="s">
        <v>321</v>
      </c>
      <c r="D151" s="13" t="str">
        <f>"20260106029"</f>
        <v>20260106029</v>
      </c>
      <c r="E151" s="13" t="s">
        <v>13</v>
      </c>
      <c r="F151" s="13" t="s">
        <v>293</v>
      </c>
      <c r="G151" s="15" t="s">
        <v>290</v>
      </c>
      <c r="H151" s="16">
        <v>74</v>
      </c>
      <c r="I151" s="17">
        <f t="shared" si="8"/>
        <v>15</v>
      </c>
      <c r="J151" s="13"/>
    </row>
    <row r="152" s="1" customFormat="1" ht="26" customHeight="1" spans="1:10">
      <c r="A152" s="13" t="str">
        <f t="shared" si="7"/>
        <v>010</v>
      </c>
      <c r="B152" s="13" t="s">
        <v>322</v>
      </c>
      <c r="C152" s="14" t="s">
        <v>323</v>
      </c>
      <c r="D152" s="13" t="str">
        <f>"20260107007"</f>
        <v>20260107007</v>
      </c>
      <c r="E152" s="13" t="s">
        <v>13</v>
      </c>
      <c r="F152" s="13" t="s">
        <v>293</v>
      </c>
      <c r="G152" s="15" t="s">
        <v>290</v>
      </c>
      <c r="H152" s="16">
        <v>74</v>
      </c>
      <c r="I152" s="17">
        <f t="shared" si="8"/>
        <v>15</v>
      </c>
      <c r="J152" s="13"/>
    </row>
    <row r="153" s="1" customFormat="1" ht="26" customHeight="1" spans="1:10">
      <c r="A153" s="13" t="str">
        <f t="shared" si="7"/>
        <v>010</v>
      </c>
      <c r="B153" s="13" t="s">
        <v>324</v>
      </c>
      <c r="C153" s="14" t="s">
        <v>325</v>
      </c>
      <c r="D153" s="13" t="str">
        <f>"20260109021"</f>
        <v>20260109021</v>
      </c>
      <c r="E153" s="13" t="s">
        <v>13</v>
      </c>
      <c r="F153" s="13" t="s">
        <v>293</v>
      </c>
      <c r="G153" s="15" t="s">
        <v>290</v>
      </c>
      <c r="H153" s="16">
        <v>74</v>
      </c>
      <c r="I153" s="17">
        <f t="shared" si="8"/>
        <v>15</v>
      </c>
      <c r="J153" s="13"/>
    </row>
    <row r="154" s="1" customFormat="1" ht="26" customHeight="1" spans="1:10">
      <c r="A154" s="13" t="str">
        <f t="shared" si="7"/>
        <v>010</v>
      </c>
      <c r="B154" s="13" t="s">
        <v>326</v>
      </c>
      <c r="C154" s="14" t="s">
        <v>327</v>
      </c>
      <c r="D154" s="13" t="str">
        <f>"20260108007"</f>
        <v>20260108007</v>
      </c>
      <c r="E154" s="13" t="s">
        <v>13</v>
      </c>
      <c r="F154" s="13" t="s">
        <v>293</v>
      </c>
      <c r="G154" s="15" t="s">
        <v>290</v>
      </c>
      <c r="H154" s="16">
        <v>73.75</v>
      </c>
      <c r="I154" s="17">
        <f t="shared" si="8"/>
        <v>18</v>
      </c>
      <c r="J154" s="13"/>
    </row>
    <row r="155" s="1" customFormat="1" ht="26" customHeight="1" spans="1:10">
      <c r="A155" s="13" t="str">
        <f t="shared" si="7"/>
        <v>010</v>
      </c>
      <c r="B155" s="13" t="s">
        <v>328</v>
      </c>
      <c r="C155" s="14" t="s">
        <v>329</v>
      </c>
      <c r="D155" s="13" t="str">
        <f>"20260107025"</f>
        <v>20260107025</v>
      </c>
      <c r="E155" s="13" t="s">
        <v>13</v>
      </c>
      <c r="F155" s="13" t="s">
        <v>293</v>
      </c>
      <c r="G155" s="15" t="s">
        <v>290</v>
      </c>
      <c r="H155" s="16">
        <v>73.25</v>
      </c>
      <c r="I155" s="17">
        <f t="shared" si="8"/>
        <v>19</v>
      </c>
      <c r="J155" s="13"/>
    </row>
    <row r="156" s="1" customFormat="1" ht="26" customHeight="1" spans="1:10">
      <c r="A156" s="13" t="str">
        <f t="shared" si="7"/>
        <v>010</v>
      </c>
      <c r="B156" s="13" t="s">
        <v>330</v>
      </c>
      <c r="C156" s="14" t="s">
        <v>331</v>
      </c>
      <c r="D156" s="13" t="str">
        <f>"20260108004"</f>
        <v>20260108004</v>
      </c>
      <c r="E156" s="13" t="s">
        <v>13</v>
      </c>
      <c r="F156" s="13" t="s">
        <v>293</v>
      </c>
      <c r="G156" s="15" t="s">
        <v>290</v>
      </c>
      <c r="H156" s="16">
        <v>73</v>
      </c>
      <c r="I156" s="17">
        <f t="shared" si="8"/>
        <v>20</v>
      </c>
      <c r="J156" s="13"/>
    </row>
    <row r="157" s="1" customFormat="1" ht="26" customHeight="1" spans="1:10">
      <c r="A157" s="13" t="str">
        <f t="shared" si="7"/>
        <v>010</v>
      </c>
      <c r="B157" s="13" t="s">
        <v>332</v>
      </c>
      <c r="C157" s="14" t="s">
        <v>333</v>
      </c>
      <c r="D157" s="13" t="str">
        <f>"20260106003"</f>
        <v>20260106003</v>
      </c>
      <c r="E157" s="13" t="s">
        <v>13</v>
      </c>
      <c r="F157" s="13" t="s">
        <v>293</v>
      </c>
      <c r="G157" s="15" t="s">
        <v>290</v>
      </c>
      <c r="H157" s="16">
        <v>72.75</v>
      </c>
      <c r="I157" s="17">
        <f t="shared" si="8"/>
        <v>21</v>
      </c>
      <c r="J157" s="13"/>
    </row>
    <row r="158" s="1" customFormat="1" ht="26" customHeight="1" spans="1:10">
      <c r="A158" s="13" t="str">
        <f t="shared" si="7"/>
        <v>010</v>
      </c>
      <c r="B158" s="13" t="s">
        <v>334</v>
      </c>
      <c r="C158" s="14" t="s">
        <v>335</v>
      </c>
      <c r="D158" s="13" t="str">
        <f>"20260107017"</f>
        <v>20260107017</v>
      </c>
      <c r="E158" s="13" t="s">
        <v>13</v>
      </c>
      <c r="F158" s="13" t="s">
        <v>293</v>
      </c>
      <c r="G158" s="15" t="s">
        <v>290</v>
      </c>
      <c r="H158" s="16">
        <v>72</v>
      </c>
      <c r="I158" s="17">
        <f t="shared" si="8"/>
        <v>22</v>
      </c>
      <c r="J158" s="13"/>
    </row>
    <row r="159" s="1" customFormat="1" ht="26" customHeight="1" spans="1:10">
      <c r="A159" s="13" t="str">
        <f t="shared" si="7"/>
        <v>010</v>
      </c>
      <c r="B159" s="13" t="s">
        <v>336</v>
      </c>
      <c r="C159" s="14" t="s">
        <v>337</v>
      </c>
      <c r="D159" s="13" t="str">
        <f>"20260108016"</f>
        <v>20260108016</v>
      </c>
      <c r="E159" s="13" t="s">
        <v>13</v>
      </c>
      <c r="F159" s="13" t="s">
        <v>293</v>
      </c>
      <c r="G159" s="15" t="s">
        <v>290</v>
      </c>
      <c r="H159" s="16">
        <v>72</v>
      </c>
      <c r="I159" s="17">
        <f t="shared" si="8"/>
        <v>22</v>
      </c>
      <c r="J159" s="13"/>
    </row>
    <row r="160" s="1" customFormat="1" ht="26" customHeight="1" spans="1:10">
      <c r="A160" s="13" t="str">
        <f t="shared" si="7"/>
        <v>010</v>
      </c>
      <c r="B160" s="13" t="s">
        <v>338</v>
      </c>
      <c r="C160" s="14" t="s">
        <v>280</v>
      </c>
      <c r="D160" s="13" t="str">
        <f>"20260105030"</f>
        <v>20260105030</v>
      </c>
      <c r="E160" s="13" t="s">
        <v>13</v>
      </c>
      <c r="F160" s="13" t="s">
        <v>293</v>
      </c>
      <c r="G160" s="15" t="s">
        <v>290</v>
      </c>
      <c r="H160" s="16">
        <v>71.75</v>
      </c>
      <c r="I160" s="17">
        <f t="shared" si="8"/>
        <v>24</v>
      </c>
      <c r="J160" s="13"/>
    </row>
    <row r="161" s="1" customFormat="1" ht="26" customHeight="1" spans="1:10">
      <c r="A161" s="13" t="str">
        <f t="shared" si="7"/>
        <v>010</v>
      </c>
      <c r="B161" s="13" t="s">
        <v>339</v>
      </c>
      <c r="C161" s="14" t="s">
        <v>340</v>
      </c>
      <c r="D161" s="13" t="str">
        <f>"20260107011"</f>
        <v>20260107011</v>
      </c>
      <c r="E161" s="13" t="s">
        <v>13</v>
      </c>
      <c r="F161" s="13" t="s">
        <v>293</v>
      </c>
      <c r="G161" s="15" t="s">
        <v>290</v>
      </c>
      <c r="H161" s="16">
        <v>71.75</v>
      </c>
      <c r="I161" s="17">
        <f t="shared" si="8"/>
        <v>24</v>
      </c>
      <c r="J161" s="13"/>
    </row>
    <row r="162" s="1" customFormat="1" ht="26" customHeight="1" spans="1:10">
      <c r="A162" s="13" t="str">
        <f t="shared" si="7"/>
        <v>010</v>
      </c>
      <c r="B162" s="13" t="s">
        <v>341</v>
      </c>
      <c r="C162" s="14" t="s">
        <v>342</v>
      </c>
      <c r="D162" s="13" t="str">
        <f>"20260108006"</f>
        <v>20260108006</v>
      </c>
      <c r="E162" s="13" t="s">
        <v>13</v>
      </c>
      <c r="F162" s="13" t="s">
        <v>293</v>
      </c>
      <c r="G162" s="15" t="s">
        <v>290</v>
      </c>
      <c r="H162" s="16">
        <v>71.75</v>
      </c>
      <c r="I162" s="17">
        <f t="shared" si="8"/>
        <v>24</v>
      </c>
      <c r="J162" s="13"/>
    </row>
    <row r="163" s="1" customFormat="1" ht="26" customHeight="1" spans="1:10">
      <c r="A163" s="13" t="str">
        <f t="shared" si="7"/>
        <v>010</v>
      </c>
      <c r="B163" s="13" t="s">
        <v>343</v>
      </c>
      <c r="C163" s="14" t="s">
        <v>344</v>
      </c>
      <c r="D163" s="13" t="str">
        <f>"20260108001"</f>
        <v>20260108001</v>
      </c>
      <c r="E163" s="13" t="s">
        <v>13</v>
      </c>
      <c r="F163" s="13" t="s">
        <v>293</v>
      </c>
      <c r="G163" s="15" t="s">
        <v>290</v>
      </c>
      <c r="H163" s="16">
        <v>71.5</v>
      </c>
      <c r="I163" s="17">
        <f t="shared" si="8"/>
        <v>27</v>
      </c>
      <c r="J163" s="13"/>
    </row>
    <row r="164" s="1" customFormat="1" ht="26" customHeight="1" spans="1:10">
      <c r="A164" s="13" t="str">
        <f t="shared" si="7"/>
        <v>010</v>
      </c>
      <c r="B164" s="13" t="s">
        <v>345</v>
      </c>
      <c r="C164" s="14" t="s">
        <v>346</v>
      </c>
      <c r="D164" s="13" t="str">
        <f>"20260107005"</f>
        <v>20260107005</v>
      </c>
      <c r="E164" s="13" t="s">
        <v>13</v>
      </c>
      <c r="F164" s="13" t="s">
        <v>293</v>
      </c>
      <c r="G164" s="15" t="s">
        <v>290</v>
      </c>
      <c r="H164" s="16">
        <v>71.25</v>
      </c>
      <c r="I164" s="17">
        <f t="shared" si="8"/>
        <v>28</v>
      </c>
      <c r="J164" s="13"/>
    </row>
    <row r="165" s="1" customFormat="1" ht="26" customHeight="1" spans="1:10">
      <c r="A165" s="13" t="str">
        <f t="shared" si="7"/>
        <v>010</v>
      </c>
      <c r="B165" s="13" t="s">
        <v>347</v>
      </c>
      <c r="C165" s="14" t="s">
        <v>348</v>
      </c>
      <c r="D165" s="13" t="str">
        <f>"20260108018"</f>
        <v>20260108018</v>
      </c>
      <c r="E165" s="13" t="s">
        <v>13</v>
      </c>
      <c r="F165" s="13" t="s">
        <v>293</v>
      </c>
      <c r="G165" s="15" t="s">
        <v>290</v>
      </c>
      <c r="H165" s="16">
        <v>71.25</v>
      </c>
      <c r="I165" s="17">
        <f t="shared" si="8"/>
        <v>28</v>
      </c>
      <c r="J165" s="13"/>
    </row>
    <row r="166" s="1" customFormat="1" ht="26" customHeight="1" spans="1:10">
      <c r="A166" s="13" t="str">
        <f t="shared" si="7"/>
        <v>010</v>
      </c>
      <c r="B166" s="13" t="s">
        <v>349</v>
      </c>
      <c r="C166" s="14" t="s">
        <v>350</v>
      </c>
      <c r="D166" s="13" t="str">
        <f>"20260108002"</f>
        <v>20260108002</v>
      </c>
      <c r="E166" s="13" t="s">
        <v>13</v>
      </c>
      <c r="F166" s="13" t="s">
        <v>293</v>
      </c>
      <c r="G166" s="15" t="s">
        <v>290</v>
      </c>
      <c r="H166" s="16">
        <v>71</v>
      </c>
      <c r="I166" s="17">
        <f t="shared" si="8"/>
        <v>30</v>
      </c>
      <c r="J166" s="13"/>
    </row>
    <row r="167" s="1" customFormat="1" ht="26" customHeight="1" spans="1:10">
      <c r="A167" s="13" t="str">
        <f t="shared" si="7"/>
        <v>010</v>
      </c>
      <c r="B167" s="13" t="s">
        <v>351</v>
      </c>
      <c r="C167" s="14" t="s">
        <v>352</v>
      </c>
      <c r="D167" s="13" t="str">
        <f>"20260109022"</f>
        <v>20260109022</v>
      </c>
      <c r="E167" s="13" t="s">
        <v>13</v>
      </c>
      <c r="F167" s="13" t="s">
        <v>293</v>
      </c>
      <c r="G167" s="15" t="s">
        <v>290</v>
      </c>
      <c r="H167" s="16">
        <v>71</v>
      </c>
      <c r="I167" s="17">
        <f t="shared" si="8"/>
        <v>30</v>
      </c>
      <c r="J167" s="13"/>
    </row>
    <row r="168" s="1" customFormat="1" ht="26" customHeight="1" spans="1:10">
      <c r="A168" s="13" t="str">
        <f t="shared" si="7"/>
        <v>010</v>
      </c>
      <c r="B168" s="13" t="s">
        <v>353</v>
      </c>
      <c r="C168" s="14" t="s">
        <v>354</v>
      </c>
      <c r="D168" s="13" t="str">
        <f>"20260105027"</f>
        <v>20260105027</v>
      </c>
      <c r="E168" s="13" t="s">
        <v>13</v>
      </c>
      <c r="F168" s="13" t="s">
        <v>293</v>
      </c>
      <c r="G168" s="15" t="s">
        <v>290</v>
      </c>
      <c r="H168" s="16">
        <v>70.75</v>
      </c>
      <c r="I168" s="17">
        <f t="shared" si="8"/>
        <v>32</v>
      </c>
      <c r="J168" s="13"/>
    </row>
    <row r="169" s="1" customFormat="1" ht="26" customHeight="1" spans="1:10">
      <c r="A169" s="13" t="str">
        <f t="shared" si="7"/>
        <v>010</v>
      </c>
      <c r="B169" s="13" t="s">
        <v>355</v>
      </c>
      <c r="C169" s="14" t="s">
        <v>356</v>
      </c>
      <c r="D169" s="13" t="str">
        <f>"20260107012"</f>
        <v>20260107012</v>
      </c>
      <c r="E169" s="13" t="s">
        <v>13</v>
      </c>
      <c r="F169" s="13" t="s">
        <v>293</v>
      </c>
      <c r="G169" s="15" t="s">
        <v>290</v>
      </c>
      <c r="H169" s="16">
        <v>70.75</v>
      </c>
      <c r="I169" s="17">
        <f t="shared" si="8"/>
        <v>32</v>
      </c>
      <c r="J169" s="13"/>
    </row>
    <row r="170" s="1" customFormat="1" ht="26" customHeight="1" spans="1:10">
      <c r="A170" s="13" t="str">
        <f t="shared" si="7"/>
        <v>010</v>
      </c>
      <c r="B170" s="13" t="s">
        <v>357</v>
      </c>
      <c r="C170" s="14" t="s">
        <v>358</v>
      </c>
      <c r="D170" s="13" t="str">
        <f>"20260107013"</f>
        <v>20260107013</v>
      </c>
      <c r="E170" s="13" t="s">
        <v>13</v>
      </c>
      <c r="F170" s="13" t="s">
        <v>293</v>
      </c>
      <c r="G170" s="15" t="s">
        <v>290</v>
      </c>
      <c r="H170" s="16">
        <v>70.75</v>
      </c>
      <c r="I170" s="17">
        <f t="shared" si="8"/>
        <v>32</v>
      </c>
      <c r="J170" s="13"/>
    </row>
    <row r="171" s="1" customFormat="1" ht="26" customHeight="1" spans="1:10">
      <c r="A171" s="13" t="str">
        <f t="shared" si="7"/>
        <v>010</v>
      </c>
      <c r="B171" s="13" t="s">
        <v>359</v>
      </c>
      <c r="C171" s="14" t="s">
        <v>360</v>
      </c>
      <c r="D171" s="13" t="str">
        <f>"20260109014"</f>
        <v>20260109014</v>
      </c>
      <c r="E171" s="13" t="s">
        <v>13</v>
      </c>
      <c r="F171" s="13" t="s">
        <v>293</v>
      </c>
      <c r="G171" s="15" t="s">
        <v>290</v>
      </c>
      <c r="H171" s="16">
        <v>70.75</v>
      </c>
      <c r="I171" s="17">
        <f t="shared" si="8"/>
        <v>32</v>
      </c>
      <c r="J171" s="13"/>
    </row>
    <row r="172" s="1" customFormat="1" ht="26" customHeight="1" spans="1:10">
      <c r="A172" s="13" t="str">
        <f t="shared" si="7"/>
        <v>010</v>
      </c>
      <c r="B172" s="13" t="s">
        <v>361</v>
      </c>
      <c r="C172" s="14" t="s">
        <v>362</v>
      </c>
      <c r="D172" s="13" t="str">
        <f>"20260105024"</f>
        <v>20260105024</v>
      </c>
      <c r="E172" s="13" t="s">
        <v>13</v>
      </c>
      <c r="F172" s="13" t="s">
        <v>293</v>
      </c>
      <c r="G172" s="15" t="s">
        <v>290</v>
      </c>
      <c r="H172" s="16">
        <v>70.5</v>
      </c>
      <c r="I172" s="17">
        <f t="shared" si="8"/>
        <v>36</v>
      </c>
      <c r="J172" s="13"/>
    </row>
    <row r="173" s="1" customFormat="1" ht="26" customHeight="1" spans="1:10">
      <c r="A173" s="13" t="str">
        <f t="shared" si="7"/>
        <v>010</v>
      </c>
      <c r="B173" s="13" t="s">
        <v>363</v>
      </c>
      <c r="C173" s="14" t="s">
        <v>364</v>
      </c>
      <c r="D173" s="13" t="str">
        <f>"20260106005"</f>
        <v>20260106005</v>
      </c>
      <c r="E173" s="13" t="s">
        <v>13</v>
      </c>
      <c r="F173" s="13" t="s">
        <v>293</v>
      </c>
      <c r="G173" s="15" t="s">
        <v>290</v>
      </c>
      <c r="H173" s="16">
        <v>70.5</v>
      </c>
      <c r="I173" s="17">
        <f t="shared" si="8"/>
        <v>36</v>
      </c>
      <c r="J173" s="13"/>
    </row>
    <row r="174" s="1" customFormat="1" ht="26" customHeight="1" spans="1:10">
      <c r="A174" s="13" t="str">
        <f t="shared" si="7"/>
        <v>010</v>
      </c>
      <c r="B174" s="13" t="s">
        <v>365</v>
      </c>
      <c r="C174" s="14" t="s">
        <v>366</v>
      </c>
      <c r="D174" s="13" t="str">
        <f>"20260107001"</f>
        <v>20260107001</v>
      </c>
      <c r="E174" s="13" t="s">
        <v>13</v>
      </c>
      <c r="F174" s="13" t="s">
        <v>293</v>
      </c>
      <c r="G174" s="15" t="s">
        <v>290</v>
      </c>
      <c r="H174" s="16">
        <v>70.25</v>
      </c>
      <c r="I174" s="17">
        <f t="shared" si="8"/>
        <v>38</v>
      </c>
      <c r="J174" s="13"/>
    </row>
    <row r="175" s="1" customFormat="1" ht="26" customHeight="1" spans="1:10">
      <c r="A175" s="13" t="str">
        <f t="shared" si="7"/>
        <v>010</v>
      </c>
      <c r="B175" s="13" t="s">
        <v>367</v>
      </c>
      <c r="C175" s="14" t="s">
        <v>368</v>
      </c>
      <c r="D175" s="13" t="str">
        <f>"20260107019"</f>
        <v>20260107019</v>
      </c>
      <c r="E175" s="13" t="s">
        <v>13</v>
      </c>
      <c r="F175" s="13" t="s">
        <v>293</v>
      </c>
      <c r="G175" s="15" t="s">
        <v>290</v>
      </c>
      <c r="H175" s="16">
        <v>70.25</v>
      </c>
      <c r="I175" s="17">
        <f t="shared" si="8"/>
        <v>38</v>
      </c>
      <c r="J175" s="13"/>
    </row>
    <row r="176" s="1" customFormat="1" ht="26" customHeight="1" spans="1:10">
      <c r="A176" s="13" t="str">
        <f t="shared" si="7"/>
        <v>010</v>
      </c>
      <c r="B176" s="13" t="s">
        <v>369</v>
      </c>
      <c r="C176" s="14" t="s">
        <v>370</v>
      </c>
      <c r="D176" s="13" t="str">
        <f>"20260108013"</f>
        <v>20260108013</v>
      </c>
      <c r="E176" s="13" t="s">
        <v>13</v>
      </c>
      <c r="F176" s="13" t="s">
        <v>293</v>
      </c>
      <c r="G176" s="15" t="s">
        <v>290</v>
      </c>
      <c r="H176" s="16">
        <v>70.25</v>
      </c>
      <c r="I176" s="17">
        <f t="shared" si="8"/>
        <v>38</v>
      </c>
      <c r="J176" s="13"/>
    </row>
    <row r="177" s="1" customFormat="1" ht="26" customHeight="1" spans="1:10">
      <c r="A177" s="13" t="str">
        <f t="shared" si="7"/>
        <v>010</v>
      </c>
      <c r="B177" s="13" t="s">
        <v>371</v>
      </c>
      <c r="C177" s="14" t="s">
        <v>372</v>
      </c>
      <c r="D177" s="13" t="str">
        <f>"20260106018"</f>
        <v>20260106018</v>
      </c>
      <c r="E177" s="13" t="s">
        <v>13</v>
      </c>
      <c r="F177" s="13" t="s">
        <v>293</v>
      </c>
      <c r="G177" s="15" t="s">
        <v>290</v>
      </c>
      <c r="H177" s="16">
        <v>70</v>
      </c>
      <c r="I177" s="17">
        <f t="shared" si="8"/>
        <v>41</v>
      </c>
      <c r="J177" s="13"/>
    </row>
    <row r="178" s="1" customFormat="1" ht="26" customHeight="1" spans="1:10">
      <c r="A178" s="13" t="str">
        <f t="shared" si="7"/>
        <v>010</v>
      </c>
      <c r="B178" s="13" t="s">
        <v>373</v>
      </c>
      <c r="C178" s="14" t="s">
        <v>374</v>
      </c>
      <c r="D178" s="13" t="str">
        <f>"20260107009"</f>
        <v>20260107009</v>
      </c>
      <c r="E178" s="13" t="s">
        <v>13</v>
      </c>
      <c r="F178" s="13" t="s">
        <v>293</v>
      </c>
      <c r="G178" s="15" t="s">
        <v>290</v>
      </c>
      <c r="H178" s="16">
        <v>70</v>
      </c>
      <c r="I178" s="17">
        <f t="shared" si="8"/>
        <v>41</v>
      </c>
      <c r="J178" s="13"/>
    </row>
    <row r="179" s="1" customFormat="1" ht="26" customHeight="1" spans="1:10">
      <c r="A179" s="13" t="str">
        <f t="shared" si="7"/>
        <v>010</v>
      </c>
      <c r="B179" s="13" t="s">
        <v>375</v>
      </c>
      <c r="C179" s="14" t="s">
        <v>181</v>
      </c>
      <c r="D179" s="13" t="str">
        <f>"20260108012"</f>
        <v>20260108012</v>
      </c>
      <c r="E179" s="13" t="s">
        <v>13</v>
      </c>
      <c r="F179" s="13" t="s">
        <v>293</v>
      </c>
      <c r="G179" s="15" t="s">
        <v>290</v>
      </c>
      <c r="H179" s="16">
        <v>70</v>
      </c>
      <c r="I179" s="17">
        <f t="shared" si="8"/>
        <v>41</v>
      </c>
      <c r="J179" s="13"/>
    </row>
    <row r="180" s="1" customFormat="1" ht="26" customHeight="1" spans="1:10">
      <c r="A180" s="13" t="str">
        <f t="shared" si="7"/>
        <v>010</v>
      </c>
      <c r="B180" s="13" t="s">
        <v>376</v>
      </c>
      <c r="C180" s="14" t="s">
        <v>377</v>
      </c>
      <c r="D180" s="13" t="str">
        <f>"20260108020"</f>
        <v>20260108020</v>
      </c>
      <c r="E180" s="13" t="s">
        <v>13</v>
      </c>
      <c r="F180" s="13" t="s">
        <v>293</v>
      </c>
      <c r="G180" s="15" t="s">
        <v>290</v>
      </c>
      <c r="H180" s="16">
        <v>69.75</v>
      </c>
      <c r="I180" s="17">
        <f t="shared" si="8"/>
        <v>44</v>
      </c>
      <c r="J180" s="13"/>
    </row>
    <row r="181" s="1" customFormat="1" ht="26" customHeight="1" spans="1:10">
      <c r="A181" s="13" t="str">
        <f t="shared" si="7"/>
        <v>010</v>
      </c>
      <c r="B181" s="13" t="s">
        <v>378</v>
      </c>
      <c r="C181" s="14" t="s">
        <v>379</v>
      </c>
      <c r="D181" s="13" t="str">
        <f>"20260109010"</f>
        <v>20260109010</v>
      </c>
      <c r="E181" s="13" t="s">
        <v>13</v>
      </c>
      <c r="F181" s="13" t="s">
        <v>293</v>
      </c>
      <c r="G181" s="15" t="s">
        <v>290</v>
      </c>
      <c r="H181" s="16">
        <v>69.75</v>
      </c>
      <c r="I181" s="17">
        <f t="shared" si="8"/>
        <v>44</v>
      </c>
      <c r="J181" s="13"/>
    </row>
    <row r="182" s="1" customFormat="1" ht="26" customHeight="1" spans="1:10">
      <c r="A182" s="13" t="str">
        <f t="shared" si="7"/>
        <v>010</v>
      </c>
      <c r="B182" s="13" t="s">
        <v>380</v>
      </c>
      <c r="C182" s="14" t="s">
        <v>337</v>
      </c>
      <c r="D182" s="13" t="str">
        <f>"20260106008"</f>
        <v>20260106008</v>
      </c>
      <c r="E182" s="13" t="s">
        <v>13</v>
      </c>
      <c r="F182" s="13" t="s">
        <v>293</v>
      </c>
      <c r="G182" s="15" t="s">
        <v>290</v>
      </c>
      <c r="H182" s="16">
        <v>69.5</v>
      </c>
      <c r="I182" s="17">
        <f t="shared" si="8"/>
        <v>46</v>
      </c>
      <c r="J182" s="13"/>
    </row>
    <row r="183" s="1" customFormat="1" ht="26" customHeight="1" spans="1:10">
      <c r="A183" s="13" t="str">
        <f t="shared" si="7"/>
        <v>010</v>
      </c>
      <c r="B183" s="13" t="s">
        <v>381</v>
      </c>
      <c r="C183" s="14" t="s">
        <v>382</v>
      </c>
      <c r="D183" s="13" t="str">
        <f>"20260106021"</f>
        <v>20260106021</v>
      </c>
      <c r="E183" s="13" t="s">
        <v>13</v>
      </c>
      <c r="F183" s="13" t="s">
        <v>293</v>
      </c>
      <c r="G183" s="15" t="s">
        <v>290</v>
      </c>
      <c r="H183" s="16">
        <v>69.5</v>
      </c>
      <c r="I183" s="17">
        <f t="shared" si="8"/>
        <v>46</v>
      </c>
      <c r="J183" s="13"/>
    </row>
    <row r="184" s="1" customFormat="1" ht="26" customHeight="1" spans="1:10">
      <c r="A184" s="13" t="str">
        <f t="shared" si="7"/>
        <v>010</v>
      </c>
      <c r="B184" s="13" t="s">
        <v>383</v>
      </c>
      <c r="C184" s="14" t="s">
        <v>384</v>
      </c>
      <c r="D184" s="13" t="str">
        <f>"20260108024"</f>
        <v>20260108024</v>
      </c>
      <c r="E184" s="13" t="s">
        <v>13</v>
      </c>
      <c r="F184" s="13" t="s">
        <v>293</v>
      </c>
      <c r="G184" s="15" t="s">
        <v>290</v>
      </c>
      <c r="H184" s="16">
        <v>69.5</v>
      </c>
      <c r="I184" s="17">
        <f t="shared" si="8"/>
        <v>46</v>
      </c>
      <c r="J184" s="13"/>
    </row>
    <row r="185" s="1" customFormat="1" ht="26" customHeight="1" spans="1:10">
      <c r="A185" s="13" t="str">
        <f t="shared" si="7"/>
        <v>010</v>
      </c>
      <c r="B185" s="13" t="s">
        <v>385</v>
      </c>
      <c r="C185" s="14" t="s">
        <v>386</v>
      </c>
      <c r="D185" s="13" t="str">
        <f>"20260105014"</f>
        <v>20260105014</v>
      </c>
      <c r="E185" s="13" t="s">
        <v>13</v>
      </c>
      <c r="F185" s="13" t="s">
        <v>293</v>
      </c>
      <c r="G185" s="15" t="s">
        <v>290</v>
      </c>
      <c r="H185" s="16">
        <v>69.25</v>
      </c>
      <c r="I185" s="17">
        <f t="shared" si="8"/>
        <v>49</v>
      </c>
      <c r="J185" s="13"/>
    </row>
    <row r="186" s="1" customFormat="1" ht="26" customHeight="1" spans="1:10">
      <c r="A186" s="13" t="str">
        <f t="shared" si="7"/>
        <v>010</v>
      </c>
      <c r="B186" s="13" t="s">
        <v>387</v>
      </c>
      <c r="C186" s="14" t="s">
        <v>388</v>
      </c>
      <c r="D186" s="13" t="str">
        <f>"20260106004"</f>
        <v>20260106004</v>
      </c>
      <c r="E186" s="13" t="s">
        <v>13</v>
      </c>
      <c r="F186" s="13" t="s">
        <v>293</v>
      </c>
      <c r="G186" s="15" t="s">
        <v>290</v>
      </c>
      <c r="H186" s="16">
        <v>69.25</v>
      </c>
      <c r="I186" s="17">
        <f t="shared" si="8"/>
        <v>49</v>
      </c>
      <c r="J186" s="13"/>
    </row>
    <row r="187" s="1" customFormat="1" ht="26" customHeight="1" spans="1:10">
      <c r="A187" s="13" t="str">
        <f t="shared" si="7"/>
        <v>010</v>
      </c>
      <c r="B187" s="13" t="s">
        <v>389</v>
      </c>
      <c r="C187" s="14" t="s">
        <v>390</v>
      </c>
      <c r="D187" s="13" t="str">
        <f>"20260106011"</f>
        <v>20260106011</v>
      </c>
      <c r="E187" s="13" t="s">
        <v>13</v>
      </c>
      <c r="F187" s="13" t="s">
        <v>293</v>
      </c>
      <c r="G187" s="15" t="s">
        <v>290</v>
      </c>
      <c r="H187" s="16">
        <v>69</v>
      </c>
      <c r="I187" s="17">
        <f t="shared" si="8"/>
        <v>51</v>
      </c>
      <c r="J187" s="13"/>
    </row>
    <row r="188" s="1" customFormat="1" ht="26" customHeight="1" spans="1:10">
      <c r="A188" s="13" t="str">
        <f t="shared" si="7"/>
        <v>010</v>
      </c>
      <c r="B188" s="13" t="s">
        <v>391</v>
      </c>
      <c r="C188" s="14" t="s">
        <v>352</v>
      </c>
      <c r="D188" s="13" t="str">
        <f>"20260109002"</f>
        <v>20260109002</v>
      </c>
      <c r="E188" s="13" t="s">
        <v>13</v>
      </c>
      <c r="F188" s="13" t="s">
        <v>293</v>
      </c>
      <c r="G188" s="15" t="s">
        <v>290</v>
      </c>
      <c r="H188" s="16">
        <v>69</v>
      </c>
      <c r="I188" s="17">
        <f t="shared" si="8"/>
        <v>51</v>
      </c>
      <c r="J188" s="13"/>
    </row>
    <row r="189" s="1" customFormat="1" ht="26" customHeight="1" spans="1:10">
      <c r="A189" s="13" t="str">
        <f t="shared" si="7"/>
        <v>010</v>
      </c>
      <c r="B189" s="13" t="s">
        <v>392</v>
      </c>
      <c r="C189" s="14" t="s">
        <v>393</v>
      </c>
      <c r="D189" s="13" t="str">
        <f>"20260105019"</f>
        <v>20260105019</v>
      </c>
      <c r="E189" s="13" t="s">
        <v>13</v>
      </c>
      <c r="F189" s="13" t="s">
        <v>293</v>
      </c>
      <c r="G189" s="15" t="s">
        <v>290</v>
      </c>
      <c r="H189" s="16">
        <v>68.5</v>
      </c>
      <c r="I189" s="17">
        <f t="shared" si="8"/>
        <v>53</v>
      </c>
      <c r="J189" s="13"/>
    </row>
    <row r="190" s="1" customFormat="1" ht="26" customHeight="1" spans="1:10">
      <c r="A190" s="13" t="str">
        <f t="shared" si="7"/>
        <v>010</v>
      </c>
      <c r="B190" s="13" t="s">
        <v>394</v>
      </c>
      <c r="C190" s="14" t="s">
        <v>395</v>
      </c>
      <c r="D190" s="13" t="str">
        <f>"20260105026"</f>
        <v>20260105026</v>
      </c>
      <c r="E190" s="13" t="s">
        <v>13</v>
      </c>
      <c r="F190" s="13" t="s">
        <v>293</v>
      </c>
      <c r="G190" s="15" t="s">
        <v>290</v>
      </c>
      <c r="H190" s="16">
        <v>68.5</v>
      </c>
      <c r="I190" s="17">
        <f t="shared" si="8"/>
        <v>53</v>
      </c>
      <c r="J190" s="13"/>
    </row>
    <row r="191" s="1" customFormat="1" ht="26" customHeight="1" spans="1:10">
      <c r="A191" s="13" t="str">
        <f t="shared" si="7"/>
        <v>010</v>
      </c>
      <c r="B191" s="13" t="s">
        <v>396</v>
      </c>
      <c r="C191" s="14" t="s">
        <v>397</v>
      </c>
      <c r="D191" s="13" t="str">
        <f>"20260106023"</f>
        <v>20260106023</v>
      </c>
      <c r="E191" s="13" t="s">
        <v>13</v>
      </c>
      <c r="F191" s="13" t="s">
        <v>293</v>
      </c>
      <c r="G191" s="15" t="s">
        <v>290</v>
      </c>
      <c r="H191" s="16">
        <v>68.5</v>
      </c>
      <c r="I191" s="17">
        <f t="shared" si="8"/>
        <v>53</v>
      </c>
      <c r="J191" s="13"/>
    </row>
    <row r="192" s="1" customFormat="1" ht="26" customHeight="1" spans="1:10">
      <c r="A192" s="13" t="str">
        <f t="shared" si="7"/>
        <v>010</v>
      </c>
      <c r="B192" s="13" t="s">
        <v>398</v>
      </c>
      <c r="C192" s="14" t="s">
        <v>399</v>
      </c>
      <c r="D192" s="13" t="str">
        <f>"20260107028"</f>
        <v>20260107028</v>
      </c>
      <c r="E192" s="13" t="s">
        <v>13</v>
      </c>
      <c r="F192" s="13" t="s">
        <v>293</v>
      </c>
      <c r="G192" s="15" t="s">
        <v>290</v>
      </c>
      <c r="H192" s="16">
        <v>68.5</v>
      </c>
      <c r="I192" s="17">
        <f t="shared" si="8"/>
        <v>53</v>
      </c>
      <c r="J192" s="13"/>
    </row>
    <row r="193" s="1" customFormat="1" ht="26" customHeight="1" spans="1:10">
      <c r="A193" s="13" t="str">
        <f t="shared" si="7"/>
        <v>010</v>
      </c>
      <c r="B193" s="13" t="s">
        <v>400</v>
      </c>
      <c r="C193" s="14" t="s">
        <v>401</v>
      </c>
      <c r="D193" s="13" t="str">
        <f>"20260108017"</f>
        <v>20260108017</v>
      </c>
      <c r="E193" s="13" t="s">
        <v>13</v>
      </c>
      <c r="F193" s="13" t="s">
        <v>293</v>
      </c>
      <c r="G193" s="15" t="s">
        <v>290</v>
      </c>
      <c r="H193" s="16">
        <v>68.5</v>
      </c>
      <c r="I193" s="17">
        <f t="shared" si="8"/>
        <v>53</v>
      </c>
      <c r="J193" s="13"/>
    </row>
    <row r="194" s="1" customFormat="1" ht="26" customHeight="1" spans="1:10">
      <c r="A194" s="13" t="str">
        <f t="shared" si="7"/>
        <v>010</v>
      </c>
      <c r="B194" s="13" t="s">
        <v>402</v>
      </c>
      <c r="C194" s="14" t="s">
        <v>403</v>
      </c>
      <c r="D194" s="13" t="str">
        <f>"20260107014"</f>
        <v>20260107014</v>
      </c>
      <c r="E194" s="13" t="s">
        <v>13</v>
      </c>
      <c r="F194" s="13" t="s">
        <v>293</v>
      </c>
      <c r="G194" s="15" t="s">
        <v>290</v>
      </c>
      <c r="H194" s="16">
        <v>68</v>
      </c>
      <c r="I194" s="17">
        <f t="shared" si="8"/>
        <v>58</v>
      </c>
      <c r="J194" s="13"/>
    </row>
    <row r="195" s="1" customFormat="1" ht="26" customHeight="1" spans="1:10">
      <c r="A195" s="13" t="str">
        <f t="shared" si="7"/>
        <v>010</v>
      </c>
      <c r="B195" s="13" t="s">
        <v>404</v>
      </c>
      <c r="C195" s="14" t="s">
        <v>405</v>
      </c>
      <c r="D195" s="13" t="str">
        <f>"20260108008"</f>
        <v>20260108008</v>
      </c>
      <c r="E195" s="13" t="s">
        <v>13</v>
      </c>
      <c r="F195" s="13" t="s">
        <v>293</v>
      </c>
      <c r="G195" s="15" t="s">
        <v>290</v>
      </c>
      <c r="H195" s="16">
        <v>68</v>
      </c>
      <c r="I195" s="17">
        <f t="shared" si="8"/>
        <v>58</v>
      </c>
      <c r="J195" s="13"/>
    </row>
    <row r="196" s="1" customFormat="1" ht="26" customHeight="1" spans="1:10">
      <c r="A196" s="13" t="str">
        <f t="shared" si="7"/>
        <v>010</v>
      </c>
      <c r="B196" s="13" t="s">
        <v>406</v>
      </c>
      <c r="C196" s="14" t="s">
        <v>407</v>
      </c>
      <c r="D196" s="13" t="str">
        <f>"20260108029"</f>
        <v>20260108029</v>
      </c>
      <c r="E196" s="13" t="s">
        <v>13</v>
      </c>
      <c r="F196" s="13" t="s">
        <v>293</v>
      </c>
      <c r="G196" s="15" t="s">
        <v>290</v>
      </c>
      <c r="H196" s="16">
        <v>68</v>
      </c>
      <c r="I196" s="17">
        <f t="shared" si="8"/>
        <v>58</v>
      </c>
      <c r="J196" s="13"/>
    </row>
    <row r="197" s="1" customFormat="1" ht="26" customHeight="1" spans="1:10">
      <c r="A197" s="13" t="str">
        <f t="shared" si="7"/>
        <v>010</v>
      </c>
      <c r="B197" s="13" t="s">
        <v>408</v>
      </c>
      <c r="C197" s="14" t="s">
        <v>409</v>
      </c>
      <c r="D197" s="13" t="str">
        <f>"20260108025"</f>
        <v>20260108025</v>
      </c>
      <c r="E197" s="13" t="s">
        <v>13</v>
      </c>
      <c r="F197" s="13" t="s">
        <v>293</v>
      </c>
      <c r="G197" s="15" t="s">
        <v>290</v>
      </c>
      <c r="H197" s="16">
        <v>67.5</v>
      </c>
      <c r="I197" s="17">
        <f t="shared" si="8"/>
        <v>61</v>
      </c>
      <c r="J197" s="13"/>
    </row>
    <row r="198" s="1" customFormat="1" ht="26" customHeight="1" spans="1:10">
      <c r="A198" s="13" t="str">
        <f t="shared" si="7"/>
        <v>010</v>
      </c>
      <c r="B198" s="13" t="s">
        <v>410</v>
      </c>
      <c r="C198" s="14" t="s">
        <v>411</v>
      </c>
      <c r="D198" s="13" t="str">
        <f>"20260106006"</f>
        <v>20260106006</v>
      </c>
      <c r="E198" s="13" t="s">
        <v>13</v>
      </c>
      <c r="F198" s="13" t="s">
        <v>293</v>
      </c>
      <c r="G198" s="15" t="s">
        <v>290</v>
      </c>
      <c r="H198" s="16">
        <v>67.25</v>
      </c>
      <c r="I198" s="17">
        <f t="shared" si="8"/>
        <v>62</v>
      </c>
      <c r="J198" s="13"/>
    </row>
    <row r="199" s="1" customFormat="1" ht="26" customHeight="1" spans="1:10">
      <c r="A199" s="13" t="str">
        <f t="shared" si="7"/>
        <v>010</v>
      </c>
      <c r="B199" s="13" t="s">
        <v>412</v>
      </c>
      <c r="C199" s="14" t="s">
        <v>413</v>
      </c>
      <c r="D199" s="13" t="str">
        <f>"20260107006"</f>
        <v>20260107006</v>
      </c>
      <c r="E199" s="13" t="s">
        <v>13</v>
      </c>
      <c r="F199" s="13" t="s">
        <v>293</v>
      </c>
      <c r="G199" s="15" t="s">
        <v>290</v>
      </c>
      <c r="H199" s="16">
        <v>67.25</v>
      </c>
      <c r="I199" s="17">
        <f t="shared" si="8"/>
        <v>62</v>
      </c>
      <c r="J199" s="13"/>
    </row>
    <row r="200" s="1" customFormat="1" ht="26" customHeight="1" spans="1:10">
      <c r="A200" s="13" t="str">
        <f t="shared" si="7"/>
        <v>010</v>
      </c>
      <c r="B200" s="13" t="s">
        <v>414</v>
      </c>
      <c r="C200" s="14" t="s">
        <v>415</v>
      </c>
      <c r="D200" s="13" t="str">
        <f>"20260109019"</f>
        <v>20260109019</v>
      </c>
      <c r="E200" s="13" t="s">
        <v>13</v>
      </c>
      <c r="F200" s="13" t="s">
        <v>293</v>
      </c>
      <c r="G200" s="15" t="s">
        <v>290</v>
      </c>
      <c r="H200" s="16">
        <v>67</v>
      </c>
      <c r="I200" s="17">
        <f t="shared" si="8"/>
        <v>64</v>
      </c>
      <c r="J200" s="13"/>
    </row>
    <row r="201" s="1" customFormat="1" ht="26" customHeight="1" spans="1:10">
      <c r="A201" s="13" t="str">
        <f t="shared" ref="A201:A264" si="9">"010"</f>
        <v>010</v>
      </c>
      <c r="B201" s="13" t="s">
        <v>416</v>
      </c>
      <c r="C201" s="14" t="s">
        <v>417</v>
      </c>
      <c r="D201" s="13" t="str">
        <f>"20260106026"</f>
        <v>20260106026</v>
      </c>
      <c r="E201" s="13" t="s">
        <v>13</v>
      </c>
      <c r="F201" s="13" t="s">
        <v>293</v>
      </c>
      <c r="G201" s="15" t="s">
        <v>290</v>
      </c>
      <c r="H201" s="16">
        <v>66.75</v>
      </c>
      <c r="I201" s="17">
        <f t="shared" ref="I201:I264" si="10">_xlfn.RANK.EQ(H201,H$137:H$271)</f>
        <v>65</v>
      </c>
      <c r="J201" s="13"/>
    </row>
    <row r="202" s="1" customFormat="1" ht="26" customHeight="1" spans="1:10">
      <c r="A202" s="13" t="str">
        <f t="shared" si="9"/>
        <v>010</v>
      </c>
      <c r="B202" s="13" t="s">
        <v>418</v>
      </c>
      <c r="C202" s="14" t="s">
        <v>419</v>
      </c>
      <c r="D202" s="13" t="str">
        <f>"20260106030"</f>
        <v>20260106030</v>
      </c>
      <c r="E202" s="13" t="s">
        <v>13</v>
      </c>
      <c r="F202" s="13" t="s">
        <v>293</v>
      </c>
      <c r="G202" s="15" t="s">
        <v>290</v>
      </c>
      <c r="H202" s="16">
        <v>66.75</v>
      </c>
      <c r="I202" s="17">
        <f t="shared" si="10"/>
        <v>65</v>
      </c>
      <c r="J202" s="13"/>
    </row>
    <row r="203" s="1" customFormat="1" ht="26" customHeight="1" spans="1:10">
      <c r="A203" s="13" t="str">
        <f t="shared" si="9"/>
        <v>010</v>
      </c>
      <c r="B203" s="13" t="s">
        <v>420</v>
      </c>
      <c r="C203" s="14" t="s">
        <v>421</v>
      </c>
      <c r="D203" s="13" t="str">
        <f>"20260107024"</f>
        <v>20260107024</v>
      </c>
      <c r="E203" s="13" t="s">
        <v>13</v>
      </c>
      <c r="F203" s="13" t="s">
        <v>293</v>
      </c>
      <c r="G203" s="15" t="s">
        <v>290</v>
      </c>
      <c r="H203" s="16">
        <v>66.75</v>
      </c>
      <c r="I203" s="17">
        <f t="shared" si="10"/>
        <v>65</v>
      </c>
      <c r="J203" s="13"/>
    </row>
    <row r="204" s="1" customFormat="1" ht="26" customHeight="1" spans="1:10">
      <c r="A204" s="13" t="str">
        <f t="shared" si="9"/>
        <v>010</v>
      </c>
      <c r="B204" s="13" t="s">
        <v>422</v>
      </c>
      <c r="C204" s="14" t="s">
        <v>423</v>
      </c>
      <c r="D204" s="13" t="str">
        <f>"20260108027"</f>
        <v>20260108027</v>
      </c>
      <c r="E204" s="13" t="s">
        <v>13</v>
      </c>
      <c r="F204" s="13" t="s">
        <v>293</v>
      </c>
      <c r="G204" s="15" t="s">
        <v>290</v>
      </c>
      <c r="H204" s="16">
        <v>66.75</v>
      </c>
      <c r="I204" s="17">
        <f t="shared" si="10"/>
        <v>65</v>
      </c>
      <c r="J204" s="13"/>
    </row>
    <row r="205" s="1" customFormat="1" ht="26" customHeight="1" spans="1:10">
      <c r="A205" s="13" t="str">
        <f t="shared" si="9"/>
        <v>010</v>
      </c>
      <c r="B205" s="13" t="s">
        <v>424</v>
      </c>
      <c r="C205" s="14" t="s">
        <v>425</v>
      </c>
      <c r="D205" s="13" t="str">
        <f>"20260109006"</f>
        <v>20260109006</v>
      </c>
      <c r="E205" s="13" t="s">
        <v>13</v>
      </c>
      <c r="F205" s="13" t="s">
        <v>293</v>
      </c>
      <c r="G205" s="15" t="s">
        <v>290</v>
      </c>
      <c r="H205" s="16">
        <v>66.75</v>
      </c>
      <c r="I205" s="17">
        <f t="shared" si="10"/>
        <v>65</v>
      </c>
      <c r="J205" s="13"/>
    </row>
    <row r="206" s="1" customFormat="1" ht="26" customHeight="1" spans="1:10">
      <c r="A206" s="13" t="str">
        <f t="shared" si="9"/>
        <v>010</v>
      </c>
      <c r="B206" s="13" t="s">
        <v>426</v>
      </c>
      <c r="C206" s="14" t="s">
        <v>427</v>
      </c>
      <c r="D206" s="13" t="str">
        <f>"20260108014"</f>
        <v>20260108014</v>
      </c>
      <c r="E206" s="13" t="s">
        <v>13</v>
      </c>
      <c r="F206" s="13" t="s">
        <v>293</v>
      </c>
      <c r="G206" s="15" t="s">
        <v>290</v>
      </c>
      <c r="H206" s="16">
        <v>66.5</v>
      </c>
      <c r="I206" s="17">
        <f t="shared" si="10"/>
        <v>70</v>
      </c>
      <c r="J206" s="13"/>
    </row>
    <row r="207" s="1" customFormat="1" ht="26" customHeight="1" spans="1:10">
      <c r="A207" s="13" t="str">
        <f t="shared" si="9"/>
        <v>010</v>
      </c>
      <c r="B207" s="13" t="s">
        <v>428</v>
      </c>
      <c r="C207" s="14" t="s">
        <v>429</v>
      </c>
      <c r="D207" s="13" t="str">
        <f>"20260107021"</f>
        <v>20260107021</v>
      </c>
      <c r="E207" s="13" t="s">
        <v>13</v>
      </c>
      <c r="F207" s="13" t="s">
        <v>293</v>
      </c>
      <c r="G207" s="15" t="s">
        <v>290</v>
      </c>
      <c r="H207" s="16">
        <v>66.25</v>
      </c>
      <c r="I207" s="17">
        <f t="shared" si="10"/>
        <v>71</v>
      </c>
      <c r="J207" s="13"/>
    </row>
    <row r="208" s="1" customFormat="1" ht="26" customHeight="1" spans="1:10">
      <c r="A208" s="13" t="str">
        <f t="shared" si="9"/>
        <v>010</v>
      </c>
      <c r="B208" s="13" t="s">
        <v>430</v>
      </c>
      <c r="C208" s="14" t="s">
        <v>431</v>
      </c>
      <c r="D208" s="13" t="str">
        <f>"20260105028"</f>
        <v>20260105028</v>
      </c>
      <c r="E208" s="13" t="s">
        <v>13</v>
      </c>
      <c r="F208" s="13" t="s">
        <v>293</v>
      </c>
      <c r="G208" s="15" t="s">
        <v>290</v>
      </c>
      <c r="H208" s="16">
        <v>66</v>
      </c>
      <c r="I208" s="17">
        <f t="shared" si="10"/>
        <v>72</v>
      </c>
      <c r="J208" s="13"/>
    </row>
    <row r="209" s="1" customFormat="1" ht="26" customHeight="1" spans="1:10">
      <c r="A209" s="13" t="str">
        <f t="shared" si="9"/>
        <v>010</v>
      </c>
      <c r="B209" s="13" t="s">
        <v>432</v>
      </c>
      <c r="C209" s="14" t="s">
        <v>433</v>
      </c>
      <c r="D209" s="13" t="str">
        <f>"20260109011"</f>
        <v>20260109011</v>
      </c>
      <c r="E209" s="13" t="s">
        <v>13</v>
      </c>
      <c r="F209" s="13" t="s">
        <v>293</v>
      </c>
      <c r="G209" s="15" t="s">
        <v>290</v>
      </c>
      <c r="H209" s="16">
        <v>66</v>
      </c>
      <c r="I209" s="17">
        <f t="shared" si="10"/>
        <v>72</v>
      </c>
      <c r="J209" s="13"/>
    </row>
    <row r="210" s="1" customFormat="1" ht="26" customHeight="1" spans="1:10">
      <c r="A210" s="13" t="str">
        <f t="shared" si="9"/>
        <v>010</v>
      </c>
      <c r="B210" s="13" t="s">
        <v>434</v>
      </c>
      <c r="C210" s="14" t="s">
        <v>435</v>
      </c>
      <c r="D210" s="13" t="str">
        <f>"20260108021"</f>
        <v>20260108021</v>
      </c>
      <c r="E210" s="13" t="s">
        <v>13</v>
      </c>
      <c r="F210" s="13" t="s">
        <v>293</v>
      </c>
      <c r="G210" s="15" t="s">
        <v>290</v>
      </c>
      <c r="H210" s="16">
        <v>65.5</v>
      </c>
      <c r="I210" s="17">
        <f t="shared" si="10"/>
        <v>74</v>
      </c>
      <c r="J210" s="13"/>
    </row>
    <row r="211" s="1" customFormat="1" ht="26" customHeight="1" spans="1:10">
      <c r="A211" s="13" t="str">
        <f t="shared" si="9"/>
        <v>010</v>
      </c>
      <c r="B211" s="13" t="s">
        <v>436</v>
      </c>
      <c r="C211" s="14" t="s">
        <v>437</v>
      </c>
      <c r="D211" s="13" t="str">
        <f>"20260106012"</f>
        <v>20260106012</v>
      </c>
      <c r="E211" s="13" t="s">
        <v>13</v>
      </c>
      <c r="F211" s="13" t="s">
        <v>293</v>
      </c>
      <c r="G211" s="15" t="s">
        <v>290</v>
      </c>
      <c r="H211" s="16">
        <v>65.25</v>
      </c>
      <c r="I211" s="17">
        <f t="shared" si="10"/>
        <v>75</v>
      </c>
      <c r="J211" s="13"/>
    </row>
    <row r="212" s="1" customFormat="1" ht="26" customHeight="1" spans="1:10">
      <c r="A212" s="13" t="str">
        <f t="shared" si="9"/>
        <v>010</v>
      </c>
      <c r="B212" s="13" t="s">
        <v>438</v>
      </c>
      <c r="C212" s="14" t="s">
        <v>439</v>
      </c>
      <c r="D212" s="13" t="str">
        <f>"20260107020"</f>
        <v>20260107020</v>
      </c>
      <c r="E212" s="13" t="s">
        <v>13</v>
      </c>
      <c r="F212" s="13" t="s">
        <v>293</v>
      </c>
      <c r="G212" s="15" t="s">
        <v>290</v>
      </c>
      <c r="H212" s="16">
        <v>65.25</v>
      </c>
      <c r="I212" s="17">
        <f t="shared" si="10"/>
        <v>75</v>
      </c>
      <c r="J212" s="13"/>
    </row>
    <row r="213" s="1" customFormat="1" ht="26" customHeight="1" spans="1:10">
      <c r="A213" s="13" t="str">
        <f t="shared" si="9"/>
        <v>010</v>
      </c>
      <c r="B213" s="13" t="s">
        <v>440</v>
      </c>
      <c r="C213" s="14" t="s">
        <v>441</v>
      </c>
      <c r="D213" s="13" t="str">
        <f>"20260108010"</f>
        <v>20260108010</v>
      </c>
      <c r="E213" s="13" t="s">
        <v>13</v>
      </c>
      <c r="F213" s="13" t="s">
        <v>293</v>
      </c>
      <c r="G213" s="15" t="s">
        <v>290</v>
      </c>
      <c r="H213" s="16">
        <v>65.25</v>
      </c>
      <c r="I213" s="17">
        <f t="shared" si="10"/>
        <v>75</v>
      </c>
      <c r="J213" s="13"/>
    </row>
    <row r="214" s="1" customFormat="1" ht="26" customHeight="1" spans="1:10">
      <c r="A214" s="13" t="str">
        <f t="shared" si="9"/>
        <v>010</v>
      </c>
      <c r="B214" s="13" t="s">
        <v>442</v>
      </c>
      <c r="C214" s="14" t="s">
        <v>443</v>
      </c>
      <c r="D214" s="13" t="str">
        <f>"20260109025"</f>
        <v>20260109025</v>
      </c>
      <c r="E214" s="13" t="s">
        <v>13</v>
      </c>
      <c r="F214" s="13" t="s">
        <v>293</v>
      </c>
      <c r="G214" s="15" t="s">
        <v>290</v>
      </c>
      <c r="H214" s="16">
        <v>65.25</v>
      </c>
      <c r="I214" s="17">
        <f t="shared" si="10"/>
        <v>75</v>
      </c>
      <c r="J214" s="13"/>
    </row>
    <row r="215" s="1" customFormat="1" ht="26" customHeight="1" spans="1:10">
      <c r="A215" s="13" t="str">
        <f t="shared" si="9"/>
        <v>010</v>
      </c>
      <c r="B215" s="13" t="s">
        <v>444</v>
      </c>
      <c r="C215" s="14" t="s">
        <v>445</v>
      </c>
      <c r="D215" s="13" t="str">
        <f>"20260105029"</f>
        <v>20260105029</v>
      </c>
      <c r="E215" s="13" t="s">
        <v>13</v>
      </c>
      <c r="F215" s="13" t="s">
        <v>293</v>
      </c>
      <c r="G215" s="15" t="s">
        <v>290</v>
      </c>
      <c r="H215" s="16">
        <v>64.75</v>
      </c>
      <c r="I215" s="17">
        <f t="shared" si="10"/>
        <v>79</v>
      </c>
      <c r="J215" s="13"/>
    </row>
    <row r="216" s="1" customFormat="1" ht="26" customHeight="1" spans="1:10">
      <c r="A216" s="13" t="str">
        <f t="shared" si="9"/>
        <v>010</v>
      </c>
      <c r="B216" s="13" t="s">
        <v>446</v>
      </c>
      <c r="C216" s="14" t="s">
        <v>447</v>
      </c>
      <c r="D216" s="13" t="str">
        <f>"20260106025"</f>
        <v>20260106025</v>
      </c>
      <c r="E216" s="13" t="s">
        <v>13</v>
      </c>
      <c r="F216" s="13" t="s">
        <v>293</v>
      </c>
      <c r="G216" s="15" t="s">
        <v>290</v>
      </c>
      <c r="H216" s="16">
        <v>64.75</v>
      </c>
      <c r="I216" s="17">
        <f t="shared" si="10"/>
        <v>79</v>
      </c>
      <c r="J216" s="13"/>
    </row>
    <row r="217" s="1" customFormat="1" ht="26" customHeight="1" spans="1:10">
      <c r="A217" s="13" t="str">
        <f t="shared" si="9"/>
        <v>010</v>
      </c>
      <c r="B217" s="13" t="s">
        <v>448</v>
      </c>
      <c r="C217" s="14" t="s">
        <v>449</v>
      </c>
      <c r="D217" s="13" t="str">
        <f>"20260107027"</f>
        <v>20260107027</v>
      </c>
      <c r="E217" s="13" t="s">
        <v>13</v>
      </c>
      <c r="F217" s="13" t="s">
        <v>293</v>
      </c>
      <c r="G217" s="15" t="s">
        <v>290</v>
      </c>
      <c r="H217" s="16">
        <v>64.5</v>
      </c>
      <c r="I217" s="17">
        <f t="shared" si="10"/>
        <v>81</v>
      </c>
      <c r="J217" s="13"/>
    </row>
    <row r="218" s="1" customFormat="1" ht="26" customHeight="1" spans="1:10">
      <c r="A218" s="13" t="str">
        <f t="shared" si="9"/>
        <v>010</v>
      </c>
      <c r="B218" s="13" t="s">
        <v>450</v>
      </c>
      <c r="C218" s="14" t="s">
        <v>451</v>
      </c>
      <c r="D218" s="13" t="str">
        <f>"20260105018"</f>
        <v>20260105018</v>
      </c>
      <c r="E218" s="13" t="s">
        <v>13</v>
      </c>
      <c r="F218" s="13" t="s">
        <v>293</v>
      </c>
      <c r="G218" s="15" t="s">
        <v>290</v>
      </c>
      <c r="H218" s="16">
        <v>64.25</v>
      </c>
      <c r="I218" s="17">
        <f t="shared" si="10"/>
        <v>82</v>
      </c>
      <c r="J218" s="13"/>
    </row>
    <row r="219" s="1" customFormat="1" ht="26" customHeight="1" spans="1:10">
      <c r="A219" s="13" t="str">
        <f t="shared" si="9"/>
        <v>010</v>
      </c>
      <c r="B219" s="13" t="s">
        <v>452</v>
      </c>
      <c r="C219" s="14" t="s">
        <v>453</v>
      </c>
      <c r="D219" s="13" t="str">
        <f>"20260108011"</f>
        <v>20260108011</v>
      </c>
      <c r="E219" s="13" t="s">
        <v>13</v>
      </c>
      <c r="F219" s="13" t="s">
        <v>293</v>
      </c>
      <c r="G219" s="15" t="s">
        <v>290</v>
      </c>
      <c r="H219" s="16">
        <v>64.25</v>
      </c>
      <c r="I219" s="17">
        <f t="shared" si="10"/>
        <v>82</v>
      </c>
      <c r="J219" s="13"/>
    </row>
    <row r="220" s="1" customFormat="1" ht="26" customHeight="1" spans="1:10">
      <c r="A220" s="13" t="str">
        <f t="shared" si="9"/>
        <v>010</v>
      </c>
      <c r="B220" s="13" t="s">
        <v>454</v>
      </c>
      <c r="C220" s="14" t="s">
        <v>455</v>
      </c>
      <c r="D220" s="13" t="str">
        <f>"20260106013"</f>
        <v>20260106013</v>
      </c>
      <c r="E220" s="13" t="s">
        <v>13</v>
      </c>
      <c r="F220" s="13" t="s">
        <v>293</v>
      </c>
      <c r="G220" s="15" t="s">
        <v>290</v>
      </c>
      <c r="H220" s="16">
        <v>64</v>
      </c>
      <c r="I220" s="17">
        <f t="shared" si="10"/>
        <v>84</v>
      </c>
      <c r="J220" s="13"/>
    </row>
    <row r="221" s="1" customFormat="1" ht="26" customHeight="1" spans="1:10">
      <c r="A221" s="13" t="str">
        <f t="shared" si="9"/>
        <v>010</v>
      </c>
      <c r="B221" s="13" t="s">
        <v>456</v>
      </c>
      <c r="C221" s="14" t="s">
        <v>457</v>
      </c>
      <c r="D221" s="13" t="str">
        <f>"20260108003"</f>
        <v>20260108003</v>
      </c>
      <c r="E221" s="13" t="s">
        <v>13</v>
      </c>
      <c r="F221" s="13" t="s">
        <v>293</v>
      </c>
      <c r="G221" s="15" t="s">
        <v>290</v>
      </c>
      <c r="H221" s="16">
        <v>64</v>
      </c>
      <c r="I221" s="17">
        <f t="shared" si="10"/>
        <v>84</v>
      </c>
      <c r="J221" s="13"/>
    </row>
    <row r="222" s="1" customFormat="1" ht="26" customHeight="1" spans="1:10">
      <c r="A222" s="13" t="str">
        <f t="shared" si="9"/>
        <v>010</v>
      </c>
      <c r="B222" s="13" t="s">
        <v>458</v>
      </c>
      <c r="C222" s="14" t="s">
        <v>459</v>
      </c>
      <c r="D222" s="13" t="str">
        <f>"20260105016"</f>
        <v>20260105016</v>
      </c>
      <c r="E222" s="13" t="s">
        <v>13</v>
      </c>
      <c r="F222" s="13" t="s">
        <v>293</v>
      </c>
      <c r="G222" s="15" t="s">
        <v>290</v>
      </c>
      <c r="H222" s="16">
        <v>63.75</v>
      </c>
      <c r="I222" s="17">
        <f t="shared" si="10"/>
        <v>86</v>
      </c>
      <c r="J222" s="13"/>
    </row>
    <row r="223" s="1" customFormat="1" ht="26" customHeight="1" spans="1:10">
      <c r="A223" s="13" t="str">
        <f t="shared" si="9"/>
        <v>010</v>
      </c>
      <c r="B223" s="13" t="s">
        <v>460</v>
      </c>
      <c r="C223" s="14" t="s">
        <v>461</v>
      </c>
      <c r="D223" s="13" t="str">
        <f>"20260108019"</f>
        <v>20260108019</v>
      </c>
      <c r="E223" s="13" t="s">
        <v>13</v>
      </c>
      <c r="F223" s="13" t="s">
        <v>293</v>
      </c>
      <c r="G223" s="15" t="s">
        <v>290</v>
      </c>
      <c r="H223" s="16">
        <v>63.75</v>
      </c>
      <c r="I223" s="17">
        <f t="shared" si="10"/>
        <v>86</v>
      </c>
      <c r="J223" s="13"/>
    </row>
    <row r="224" s="1" customFormat="1" ht="26" customHeight="1" spans="1:10">
      <c r="A224" s="13" t="str">
        <f t="shared" si="9"/>
        <v>010</v>
      </c>
      <c r="B224" s="13" t="s">
        <v>462</v>
      </c>
      <c r="C224" s="14" t="s">
        <v>463</v>
      </c>
      <c r="D224" s="13" t="str">
        <f>"20260108022"</f>
        <v>20260108022</v>
      </c>
      <c r="E224" s="13" t="s">
        <v>13</v>
      </c>
      <c r="F224" s="13" t="s">
        <v>293</v>
      </c>
      <c r="G224" s="15" t="s">
        <v>290</v>
      </c>
      <c r="H224" s="16">
        <v>63.75</v>
      </c>
      <c r="I224" s="17">
        <f t="shared" si="10"/>
        <v>86</v>
      </c>
      <c r="J224" s="13"/>
    </row>
    <row r="225" s="1" customFormat="1" ht="26" customHeight="1" spans="1:10">
      <c r="A225" s="13" t="str">
        <f t="shared" si="9"/>
        <v>010</v>
      </c>
      <c r="B225" s="13" t="s">
        <v>464</v>
      </c>
      <c r="C225" s="14" t="s">
        <v>465</v>
      </c>
      <c r="D225" s="13" t="str">
        <f>"20260108026"</f>
        <v>20260108026</v>
      </c>
      <c r="E225" s="13" t="s">
        <v>13</v>
      </c>
      <c r="F225" s="13" t="s">
        <v>293</v>
      </c>
      <c r="G225" s="15" t="s">
        <v>290</v>
      </c>
      <c r="H225" s="16">
        <v>63.75</v>
      </c>
      <c r="I225" s="17">
        <f t="shared" si="10"/>
        <v>86</v>
      </c>
      <c r="J225" s="13"/>
    </row>
    <row r="226" s="1" customFormat="1" ht="26" customHeight="1" spans="1:10">
      <c r="A226" s="13" t="str">
        <f t="shared" si="9"/>
        <v>010</v>
      </c>
      <c r="B226" s="13" t="s">
        <v>466</v>
      </c>
      <c r="C226" s="14" t="s">
        <v>467</v>
      </c>
      <c r="D226" s="13" t="str">
        <f>"20260109013"</f>
        <v>20260109013</v>
      </c>
      <c r="E226" s="13" t="s">
        <v>13</v>
      </c>
      <c r="F226" s="13" t="s">
        <v>293</v>
      </c>
      <c r="G226" s="15" t="s">
        <v>290</v>
      </c>
      <c r="H226" s="16">
        <v>63.75</v>
      </c>
      <c r="I226" s="17">
        <f t="shared" si="10"/>
        <v>86</v>
      </c>
      <c r="J226" s="13"/>
    </row>
    <row r="227" s="1" customFormat="1" ht="26" customHeight="1" spans="1:10">
      <c r="A227" s="13" t="str">
        <f t="shared" si="9"/>
        <v>010</v>
      </c>
      <c r="B227" s="13" t="s">
        <v>468</v>
      </c>
      <c r="C227" s="14" t="s">
        <v>469</v>
      </c>
      <c r="D227" s="13" t="str">
        <f>"20260107008"</f>
        <v>20260107008</v>
      </c>
      <c r="E227" s="13" t="s">
        <v>13</v>
      </c>
      <c r="F227" s="13" t="s">
        <v>293</v>
      </c>
      <c r="G227" s="15" t="s">
        <v>290</v>
      </c>
      <c r="H227" s="16">
        <v>63.5</v>
      </c>
      <c r="I227" s="17">
        <f t="shared" si="10"/>
        <v>91</v>
      </c>
      <c r="J227" s="13"/>
    </row>
    <row r="228" s="1" customFormat="1" ht="26" customHeight="1" spans="1:10">
      <c r="A228" s="13" t="str">
        <f t="shared" si="9"/>
        <v>010</v>
      </c>
      <c r="B228" s="13" t="s">
        <v>470</v>
      </c>
      <c r="C228" s="14" t="s">
        <v>471</v>
      </c>
      <c r="D228" s="13" t="str">
        <f>"20260109001"</f>
        <v>20260109001</v>
      </c>
      <c r="E228" s="13" t="s">
        <v>13</v>
      </c>
      <c r="F228" s="13" t="s">
        <v>293</v>
      </c>
      <c r="G228" s="15" t="s">
        <v>290</v>
      </c>
      <c r="H228" s="16">
        <v>63.5</v>
      </c>
      <c r="I228" s="17">
        <f t="shared" si="10"/>
        <v>91</v>
      </c>
      <c r="J228" s="13"/>
    </row>
    <row r="229" s="1" customFormat="1" ht="26" customHeight="1" spans="1:10">
      <c r="A229" s="13" t="str">
        <f t="shared" si="9"/>
        <v>010</v>
      </c>
      <c r="B229" s="13" t="s">
        <v>472</v>
      </c>
      <c r="C229" s="14" t="s">
        <v>473</v>
      </c>
      <c r="D229" s="13" t="str">
        <f>"20260108030"</f>
        <v>20260108030</v>
      </c>
      <c r="E229" s="13" t="s">
        <v>13</v>
      </c>
      <c r="F229" s="13" t="s">
        <v>293</v>
      </c>
      <c r="G229" s="15" t="s">
        <v>290</v>
      </c>
      <c r="H229" s="16">
        <v>63.25</v>
      </c>
      <c r="I229" s="17">
        <f t="shared" si="10"/>
        <v>93</v>
      </c>
      <c r="J229" s="13"/>
    </row>
    <row r="230" s="1" customFormat="1" ht="26" customHeight="1" spans="1:10">
      <c r="A230" s="13" t="str">
        <f t="shared" si="9"/>
        <v>010</v>
      </c>
      <c r="B230" s="13" t="s">
        <v>474</v>
      </c>
      <c r="C230" s="14" t="s">
        <v>475</v>
      </c>
      <c r="D230" s="13" t="str">
        <f>"20260109020"</f>
        <v>20260109020</v>
      </c>
      <c r="E230" s="13" t="s">
        <v>13</v>
      </c>
      <c r="F230" s="13" t="s">
        <v>293</v>
      </c>
      <c r="G230" s="15" t="s">
        <v>290</v>
      </c>
      <c r="H230" s="16">
        <v>63.25</v>
      </c>
      <c r="I230" s="17">
        <f t="shared" si="10"/>
        <v>93</v>
      </c>
      <c r="J230" s="13"/>
    </row>
    <row r="231" s="1" customFormat="1" ht="26" customHeight="1" spans="1:10">
      <c r="A231" s="13" t="str">
        <f t="shared" si="9"/>
        <v>010</v>
      </c>
      <c r="B231" s="13" t="s">
        <v>476</v>
      </c>
      <c r="C231" s="14" t="s">
        <v>477</v>
      </c>
      <c r="D231" s="13" t="str">
        <f>"20260108015"</f>
        <v>20260108015</v>
      </c>
      <c r="E231" s="13" t="s">
        <v>13</v>
      </c>
      <c r="F231" s="13" t="s">
        <v>293</v>
      </c>
      <c r="G231" s="15" t="s">
        <v>290</v>
      </c>
      <c r="H231" s="16">
        <v>63</v>
      </c>
      <c r="I231" s="17">
        <f t="shared" si="10"/>
        <v>95</v>
      </c>
      <c r="J231" s="13"/>
    </row>
    <row r="232" s="1" customFormat="1" ht="26" customHeight="1" spans="1:10">
      <c r="A232" s="13" t="str">
        <f t="shared" si="9"/>
        <v>010</v>
      </c>
      <c r="B232" s="13" t="s">
        <v>478</v>
      </c>
      <c r="C232" s="14" t="s">
        <v>479</v>
      </c>
      <c r="D232" s="13" t="str">
        <f>"20260105015"</f>
        <v>20260105015</v>
      </c>
      <c r="E232" s="13" t="s">
        <v>13</v>
      </c>
      <c r="F232" s="13" t="s">
        <v>293</v>
      </c>
      <c r="G232" s="15" t="s">
        <v>290</v>
      </c>
      <c r="H232" s="16">
        <v>62.75</v>
      </c>
      <c r="I232" s="17">
        <f t="shared" si="10"/>
        <v>96</v>
      </c>
      <c r="J232" s="13"/>
    </row>
    <row r="233" s="1" customFormat="1" ht="26" customHeight="1" spans="1:10">
      <c r="A233" s="13" t="str">
        <f t="shared" si="9"/>
        <v>010</v>
      </c>
      <c r="B233" s="13" t="s">
        <v>480</v>
      </c>
      <c r="C233" s="14" t="s">
        <v>481</v>
      </c>
      <c r="D233" s="13" t="str">
        <f>"20260106016"</f>
        <v>20260106016</v>
      </c>
      <c r="E233" s="13" t="s">
        <v>13</v>
      </c>
      <c r="F233" s="13" t="s">
        <v>293</v>
      </c>
      <c r="G233" s="15" t="s">
        <v>290</v>
      </c>
      <c r="H233" s="16">
        <v>62.75</v>
      </c>
      <c r="I233" s="17">
        <f t="shared" si="10"/>
        <v>96</v>
      </c>
      <c r="J233" s="13"/>
    </row>
    <row r="234" s="1" customFormat="1" ht="26" customHeight="1" spans="1:10">
      <c r="A234" s="13" t="str">
        <f t="shared" si="9"/>
        <v>010</v>
      </c>
      <c r="B234" s="13" t="s">
        <v>482</v>
      </c>
      <c r="C234" s="14" t="s">
        <v>483</v>
      </c>
      <c r="D234" s="13" t="str">
        <f>"20260107023"</f>
        <v>20260107023</v>
      </c>
      <c r="E234" s="13" t="s">
        <v>13</v>
      </c>
      <c r="F234" s="13" t="s">
        <v>293</v>
      </c>
      <c r="G234" s="15" t="s">
        <v>290</v>
      </c>
      <c r="H234" s="16">
        <v>62.75</v>
      </c>
      <c r="I234" s="17">
        <f t="shared" si="10"/>
        <v>96</v>
      </c>
      <c r="J234" s="13"/>
    </row>
    <row r="235" s="1" customFormat="1" ht="26" customHeight="1" spans="1:10">
      <c r="A235" s="13" t="str">
        <f t="shared" si="9"/>
        <v>010</v>
      </c>
      <c r="B235" s="13" t="s">
        <v>484</v>
      </c>
      <c r="C235" s="14" t="s">
        <v>485</v>
      </c>
      <c r="D235" s="13" t="str">
        <f>"20260105013"</f>
        <v>20260105013</v>
      </c>
      <c r="E235" s="13" t="s">
        <v>13</v>
      </c>
      <c r="F235" s="13" t="s">
        <v>293</v>
      </c>
      <c r="G235" s="15" t="s">
        <v>290</v>
      </c>
      <c r="H235" s="16">
        <v>62.5</v>
      </c>
      <c r="I235" s="17">
        <f t="shared" si="10"/>
        <v>99</v>
      </c>
      <c r="J235" s="13"/>
    </row>
    <row r="236" s="1" customFormat="1" ht="26" customHeight="1" spans="1:10">
      <c r="A236" s="13" t="str">
        <f t="shared" si="9"/>
        <v>010</v>
      </c>
      <c r="B236" s="13" t="s">
        <v>486</v>
      </c>
      <c r="C236" s="14" t="s">
        <v>487</v>
      </c>
      <c r="D236" s="13" t="str">
        <f>"20260109023"</f>
        <v>20260109023</v>
      </c>
      <c r="E236" s="13" t="s">
        <v>13</v>
      </c>
      <c r="F236" s="13" t="s">
        <v>293</v>
      </c>
      <c r="G236" s="15" t="s">
        <v>290</v>
      </c>
      <c r="H236" s="16">
        <v>62.5</v>
      </c>
      <c r="I236" s="17">
        <f t="shared" si="10"/>
        <v>99</v>
      </c>
      <c r="J236" s="13"/>
    </row>
    <row r="237" s="1" customFormat="1" ht="26" customHeight="1" spans="1:10">
      <c r="A237" s="13" t="str">
        <f t="shared" si="9"/>
        <v>010</v>
      </c>
      <c r="B237" s="13" t="s">
        <v>488</v>
      </c>
      <c r="C237" s="14" t="s">
        <v>489</v>
      </c>
      <c r="D237" s="13" t="str">
        <f>"20260109009"</f>
        <v>20260109009</v>
      </c>
      <c r="E237" s="13" t="s">
        <v>13</v>
      </c>
      <c r="F237" s="13" t="s">
        <v>293</v>
      </c>
      <c r="G237" s="15" t="s">
        <v>290</v>
      </c>
      <c r="H237" s="16">
        <v>62.25</v>
      </c>
      <c r="I237" s="17">
        <f t="shared" si="10"/>
        <v>101</v>
      </c>
      <c r="J237" s="13"/>
    </row>
    <row r="238" s="1" customFormat="1" ht="26" customHeight="1" spans="1:10">
      <c r="A238" s="13" t="str">
        <f t="shared" si="9"/>
        <v>010</v>
      </c>
      <c r="B238" s="13" t="s">
        <v>490</v>
      </c>
      <c r="C238" s="14" t="s">
        <v>491</v>
      </c>
      <c r="D238" s="13" t="str">
        <f>"20260107018"</f>
        <v>20260107018</v>
      </c>
      <c r="E238" s="13" t="s">
        <v>13</v>
      </c>
      <c r="F238" s="13" t="s">
        <v>293</v>
      </c>
      <c r="G238" s="15" t="s">
        <v>290</v>
      </c>
      <c r="H238" s="16">
        <v>60.75</v>
      </c>
      <c r="I238" s="17">
        <f t="shared" si="10"/>
        <v>102</v>
      </c>
      <c r="J238" s="13"/>
    </row>
    <row r="239" s="1" customFormat="1" ht="26" customHeight="1" spans="1:10">
      <c r="A239" s="13" t="str">
        <f t="shared" si="9"/>
        <v>010</v>
      </c>
      <c r="B239" s="13" t="s">
        <v>492</v>
      </c>
      <c r="C239" s="14" t="s">
        <v>493</v>
      </c>
      <c r="D239" s="13" t="str">
        <f>"20260109027"</f>
        <v>20260109027</v>
      </c>
      <c r="E239" s="13" t="s">
        <v>13</v>
      </c>
      <c r="F239" s="13" t="s">
        <v>293</v>
      </c>
      <c r="G239" s="15" t="s">
        <v>290</v>
      </c>
      <c r="H239" s="16">
        <v>60.75</v>
      </c>
      <c r="I239" s="17">
        <f t="shared" si="10"/>
        <v>102</v>
      </c>
      <c r="J239" s="13"/>
    </row>
    <row r="240" s="1" customFormat="1" ht="26" customHeight="1" spans="1:10">
      <c r="A240" s="13" t="str">
        <f t="shared" si="9"/>
        <v>010</v>
      </c>
      <c r="B240" s="13" t="s">
        <v>494</v>
      </c>
      <c r="C240" s="14" t="s">
        <v>495</v>
      </c>
      <c r="D240" s="13" t="str">
        <f>"20260107030"</f>
        <v>20260107030</v>
      </c>
      <c r="E240" s="13" t="s">
        <v>13</v>
      </c>
      <c r="F240" s="13" t="s">
        <v>293</v>
      </c>
      <c r="G240" s="15" t="s">
        <v>290</v>
      </c>
      <c r="H240" s="16">
        <v>60.25</v>
      </c>
      <c r="I240" s="17">
        <f t="shared" si="10"/>
        <v>104</v>
      </c>
      <c r="J240" s="13"/>
    </row>
    <row r="241" s="1" customFormat="1" ht="26" customHeight="1" spans="1:10">
      <c r="A241" s="13" t="str">
        <f t="shared" si="9"/>
        <v>010</v>
      </c>
      <c r="B241" s="13" t="s">
        <v>496</v>
      </c>
      <c r="C241" s="14" t="s">
        <v>497</v>
      </c>
      <c r="D241" s="13" t="str">
        <f>"20260108023"</f>
        <v>20260108023</v>
      </c>
      <c r="E241" s="13" t="s">
        <v>13</v>
      </c>
      <c r="F241" s="13" t="s">
        <v>293</v>
      </c>
      <c r="G241" s="15" t="s">
        <v>290</v>
      </c>
      <c r="H241" s="16">
        <v>59.75</v>
      </c>
      <c r="I241" s="17">
        <f t="shared" si="10"/>
        <v>105</v>
      </c>
      <c r="J241" s="13"/>
    </row>
    <row r="242" s="1" customFormat="1" ht="26" customHeight="1" spans="1:10">
      <c r="A242" s="13" t="str">
        <f t="shared" si="9"/>
        <v>010</v>
      </c>
      <c r="B242" s="13" t="s">
        <v>498</v>
      </c>
      <c r="C242" s="14" t="s">
        <v>499</v>
      </c>
      <c r="D242" s="13" t="str">
        <f>"20260105023"</f>
        <v>20260105023</v>
      </c>
      <c r="E242" s="13" t="s">
        <v>13</v>
      </c>
      <c r="F242" s="13" t="s">
        <v>293</v>
      </c>
      <c r="G242" s="15" t="s">
        <v>290</v>
      </c>
      <c r="H242" s="16">
        <v>59.5</v>
      </c>
      <c r="I242" s="17">
        <f t="shared" si="10"/>
        <v>106</v>
      </c>
      <c r="J242" s="13"/>
    </row>
    <row r="243" s="1" customFormat="1" ht="26" customHeight="1" spans="1:10">
      <c r="A243" s="13" t="str">
        <f t="shared" si="9"/>
        <v>010</v>
      </c>
      <c r="B243" s="13" t="s">
        <v>500</v>
      </c>
      <c r="C243" s="14" t="s">
        <v>501</v>
      </c>
      <c r="D243" s="13" t="str">
        <f>"20260109003"</f>
        <v>20260109003</v>
      </c>
      <c r="E243" s="13" t="s">
        <v>13</v>
      </c>
      <c r="F243" s="13" t="s">
        <v>293</v>
      </c>
      <c r="G243" s="15" t="s">
        <v>290</v>
      </c>
      <c r="H243" s="16">
        <v>59.5</v>
      </c>
      <c r="I243" s="17">
        <f t="shared" si="10"/>
        <v>106</v>
      </c>
      <c r="J243" s="13"/>
    </row>
    <row r="244" s="1" customFormat="1" ht="26" customHeight="1" spans="1:10">
      <c r="A244" s="13" t="str">
        <f t="shared" si="9"/>
        <v>010</v>
      </c>
      <c r="B244" s="13" t="s">
        <v>502</v>
      </c>
      <c r="C244" s="14" t="s">
        <v>503</v>
      </c>
      <c r="D244" s="13" t="str">
        <f>"20260109008"</f>
        <v>20260109008</v>
      </c>
      <c r="E244" s="13" t="s">
        <v>13</v>
      </c>
      <c r="F244" s="13" t="s">
        <v>293</v>
      </c>
      <c r="G244" s="15" t="s">
        <v>290</v>
      </c>
      <c r="H244" s="16">
        <v>59.25</v>
      </c>
      <c r="I244" s="17">
        <f t="shared" si="10"/>
        <v>108</v>
      </c>
      <c r="J244" s="13"/>
    </row>
    <row r="245" s="1" customFormat="1" ht="26" customHeight="1" spans="1:10">
      <c r="A245" s="13" t="str">
        <f t="shared" si="9"/>
        <v>010</v>
      </c>
      <c r="B245" s="13" t="s">
        <v>504</v>
      </c>
      <c r="C245" s="14" t="s">
        <v>505</v>
      </c>
      <c r="D245" s="13" t="str">
        <f>"20260107002"</f>
        <v>20260107002</v>
      </c>
      <c r="E245" s="13" t="s">
        <v>13</v>
      </c>
      <c r="F245" s="13" t="s">
        <v>293</v>
      </c>
      <c r="G245" s="15" t="s">
        <v>290</v>
      </c>
      <c r="H245" s="16">
        <v>59</v>
      </c>
      <c r="I245" s="17">
        <f t="shared" si="10"/>
        <v>109</v>
      </c>
      <c r="J245" s="13"/>
    </row>
    <row r="246" s="1" customFormat="1" ht="26" customHeight="1" spans="1:10">
      <c r="A246" s="13" t="str">
        <f t="shared" si="9"/>
        <v>010</v>
      </c>
      <c r="B246" s="13" t="s">
        <v>506</v>
      </c>
      <c r="C246" s="14" t="s">
        <v>507</v>
      </c>
      <c r="D246" s="13" t="str">
        <f>"20260105020"</f>
        <v>20260105020</v>
      </c>
      <c r="E246" s="13" t="s">
        <v>13</v>
      </c>
      <c r="F246" s="13" t="s">
        <v>293</v>
      </c>
      <c r="G246" s="15" t="s">
        <v>290</v>
      </c>
      <c r="H246" s="16">
        <v>58.5</v>
      </c>
      <c r="I246" s="17">
        <f t="shared" si="10"/>
        <v>110</v>
      </c>
      <c r="J246" s="13"/>
    </row>
    <row r="247" s="1" customFormat="1" ht="26" customHeight="1" spans="1:10">
      <c r="A247" s="13" t="str">
        <f t="shared" si="9"/>
        <v>010</v>
      </c>
      <c r="B247" s="13" t="s">
        <v>508</v>
      </c>
      <c r="C247" s="14" t="s">
        <v>509</v>
      </c>
      <c r="D247" s="13" t="str">
        <f>"20260108028"</f>
        <v>20260108028</v>
      </c>
      <c r="E247" s="13" t="s">
        <v>13</v>
      </c>
      <c r="F247" s="13" t="s">
        <v>293</v>
      </c>
      <c r="G247" s="15" t="s">
        <v>290</v>
      </c>
      <c r="H247" s="16">
        <v>58.25</v>
      </c>
      <c r="I247" s="17">
        <f t="shared" si="10"/>
        <v>111</v>
      </c>
      <c r="J247" s="13"/>
    </row>
    <row r="248" s="1" customFormat="1" ht="26" customHeight="1" spans="1:10">
      <c r="A248" s="13" t="str">
        <f t="shared" si="9"/>
        <v>010</v>
      </c>
      <c r="B248" s="13" t="s">
        <v>510</v>
      </c>
      <c r="C248" s="14" t="s">
        <v>511</v>
      </c>
      <c r="D248" s="13" t="str">
        <f>"20260109017"</f>
        <v>20260109017</v>
      </c>
      <c r="E248" s="13" t="s">
        <v>13</v>
      </c>
      <c r="F248" s="13" t="s">
        <v>293</v>
      </c>
      <c r="G248" s="15" t="s">
        <v>290</v>
      </c>
      <c r="H248" s="16">
        <v>58.25</v>
      </c>
      <c r="I248" s="17">
        <f t="shared" si="10"/>
        <v>111</v>
      </c>
      <c r="J248" s="13"/>
    </row>
    <row r="249" s="1" customFormat="1" ht="26" customHeight="1" spans="1:10">
      <c r="A249" s="13" t="str">
        <f t="shared" si="9"/>
        <v>010</v>
      </c>
      <c r="B249" s="13" t="s">
        <v>512</v>
      </c>
      <c r="C249" s="14" t="s">
        <v>513</v>
      </c>
      <c r="D249" s="13" t="str">
        <f>"20260109015"</f>
        <v>20260109015</v>
      </c>
      <c r="E249" s="13" t="s">
        <v>13</v>
      </c>
      <c r="F249" s="13" t="s">
        <v>293</v>
      </c>
      <c r="G249" s="15" t="s">
        <v>290</v>
      </c>
      <c r="H249" s="16">
        <v>58</v>
      </c>
      <c r="I249" s="17">
        <f t="shared" si="10"/>
        <v>113</v>
      </c>
      <c r="J249" s="13"/>
    </row>
    <row r="250" s="1" customFormat="1" ht="26" customHeight="1" spans="1:10">
      <c r="A250" s="13" t="str">
        <f t="shared" si="9"/>
        <v>010</v>
      </c>
      <c r="B250" s="13" t="s">
        <v>514</v>
      </c>
      <c r="C250" s="14" t="s">
        <v>515</v>
      </c>
      <c r="D250" s="13" t="str">
        <f>"20260109026"</f>
        <v>20260109026</v>
      </c>
      <c r="E250" s="13" t="s">
        <v>13</v>
      </c>
      <c r="F250" s="13" t="s">
        <v>293</v>
      </c>
      <c r="G250" s="15" t="s">
        <v>290</v>
      </c>
      <c r="H250" s="16">
        <v>58</v>
      </c>
      <c r="I250" s="17">
        <f t="shared" si="10"/>
        <v>113</v>
      </c>
      <c r="J250" s="13"/>
    </row>
    <row r="251" s="1" customFormat="1" ht="26" customHeight="1" spans="1:10">
      <c r="A251" s="13" t="str">
        <f t="shared" si="9"/>
        <v>010</v>
      </c>
      <c r="B251" s="13" t="s">
        <v>516</v>
      </c>
      <c r="C251" s="14" t="s">
        <v>517</v>
      </c>
      <c r="D251" s="13" t="str">
        <f>"20260106019"</f>
        <v>20260106019</v>
      </c>
      <c r="E251" s="13" t="s">
        <v>13</v>
      </c>
      <c r="F251" s="13" t="s">
        <v>293</v>
      </c>
      <c r="G251" s="15" t="s">
        <v>290</v>
      </c>
      <c r="H251" s="16">
        <v>57.75</v>
      </c>
      <c r="I251" s="17">
        <f t="shared" si="10"/>
        <v>115</v>
      </c>
      <c r="J251" s="13"/>
    </row>
    <row r="252" s="1" customFormat="1" ht="26" customHeight="1" spans="1:10">
      <c r="A252" s="13" t="str">
        <f t="shared" si="9"/>
        <v>010</v>
      </c>
      <c r="B252" s="13" t="s">
        <v>518</v>
      </c>
      <c r="C252" s="14" t="s">
        <v>519</v>
      </c>
      <c r="D252" s="13" t="str">
        <f>"20260109007"</f>
        <v>20260109007</v>
      </c>
      <c r="E252" s="13" t="s">
        <v>13</v>
      </c>
      <c r="F252" s="13" t="s">
        <v>293</v>
      </c>
      <c r="G252" s="15" t="s">
        <v>290</v>
      </c>
      <c r="H252" s="16">
        <v>57.5</v>
      </c>
      <c r="I252" s="17">
        <f t="shared" si="10"/>
        <v>116</v>
      </c>
      <c r="J252" s="13"/>
    </row>
    <row r="253" s="1" customFormat="1" ht="26" customHeight="1" spans="1:10">
      <c r="A253" s="13" t="str">
        <f t="shared" si="9"/>
        <v>010</v>
      </c>
      <c r="B253" s="13" t="s">
        <v>520</v>
      </c>
      <c r="C253" s="14" t="s">
        <v>521</v>
      </c>
      <c r="D253" s="13" t="str">
        <f>"20260105025"</f>
        <v>20260105025</v>
      </c>
      <c r="E253" s="13" t="s">
        <v>13</v>
      </c>
      <c r="F253" s="13" t="s">
        <v>293</v>
      </c>
      <c r="G253" s="15" t="s">
        <v>290</v>
      </c>
      <c r="H253" s="16">
        <v>57</v>
      </c>
      <c r="I253" s="17">
        <f t="shared" si="10"/>
        <v>117</v>
      </c>
      <c r="J253" s="13"/>
    </row>
    <row r="254" s="1" customFormat="1" ht="26" customHeight="1" spans="1:10">
      <c r="A254" s="13" t="str">
        <f t="shared" si="9"/>
        <v>010</v>
      </c>
      <c r="B254" s="13" t="s">
        <v>522</v>
      </c>
      <c r="C254" s="14" t="s">
        <v>523</v>
      </c>
      <c r="D254" s="13" t="str">
        <f>"20260107026"</f>
        <v>20260107026</v>
      </c>
      <c r="E254" s="13" t="s">
        <v>13</v>
      </c>
      <c r="F254" s="13" t="s">
        <v>293</v>
      </c>
      <c r="G254" s="15" t="s">
        <v>290</v>
      </c>
      <c r="H254" s="16">
        <v>57</v>
      </c>
      <c r="I254" s="17">
        <f t="shared" si="10"/>
        <v>117</v>
      </c>
      <c r="J254" s="13"/>
    </row>
    <row r="255" s="1" customFormat="1" ht="26" customHeight="1" spans="1:10">
      <c r="A255" s="13" t="str">
        <f t="shared" si="9"/>
        <v>010</v>
      </c>
      <c r="B255" s="13" t="s">
        <v>524</v>
      </c>
      <c r="C255" s="14" t="s">
        <v>525</v>
      </c>
      <c r="D255" s="13" t="str">
        <f>"20260109005"</f>
        <v>20260109005</v>
      </c>
      <c r="E255" s="13" t="s">
        <v>13</v>
      </c>
      <c r="F255" s="13" t="s">
        <v>293</v>
      </c>
      <c r="G255" s="15" t="s">
        <v>290</v>
      </c>
      <c r="H255" s="16">
        <v>56.5</v>
      </c>
      <c r="I255" s="17">
        <f t="shared" si="10"/>
        <v>119</v>
      </c>
      <c r="J255" s="13"/>
    </row>
    <row r="256" s="1" customFormat="1" ht="26" customHeight="1" spans="1:10">
      <c r="A256" s="13" t="str">
        <f t="shared" si="9"/>
        <v>010</v>
      </c>
      <c r="B256" s="13" t="s">
        <v>526</v>
      </c>
      <c r="C256" s="14" t="s">
        <v>527</v>
      </c>
      <c r="D256" s="13" t="str">
        <f>"20260107016"</f>
        <v>20260107016</v>
      </c>
      <c r="E256" s="13" t="s">
        <v>13</v>
      </c>
      <c r="F256" s="13" t="s">
        <v>293</v>
      </c>
      <c r="G256" s="15" t="s">
        <v>290</v>
      </c>
      <c r="H256" s="16">
        <v>55</v>
      </c>
      <c r="I256" s="17">
        <f t="shared" si="10"/>
        <v>120</v>
      </c>
      <c r="J256" s="13"/>
    </row>
    <row r="257" s="1" customFormat="1" ht="26" customHeight="1" spans="1:10">
      <c r="A257" s="13" t="str">
        <f t="shared" si="9"/>
        <v>010</v>
      </c>
      <c r="B257" s="13" t="s">
        <v>528</v>
      </c>
      <c r="C257" s="14" t="s">
        <v>529</v>
      </c>
      <c r="D257" s="13" t="str">
        <f>"20260105021"</f>
        <v>20260105021</v>
      </c>
      <c r="E257" s="13" t="s">
        <v>13</v>
      </c>
      <c r="F257" s="13" t="s">
        <v>293</v>
      </c>
      <c r="G257" s="15" t="s">
        <v>290</v>
      </c>
      <c r="H257" s="16">
        <v>54.75</v>
      </c>
      <c r="I257" s="17">
        <f t="shared" si="10"/>
        <v>121</v>
      </c>
      <c r="J257" s="13"/>
    </row>
    <row r="258" s="1" customFormat="1" ht="26" customHeight="1" spans="1:10">
      <c r="A258" s="13" t="str">
        <f t="shared" si="9"/>
        <v>010</v>
      </c>
      <c r="B258" s="13" t="s">
        <v>530</v>
      </c>
      <c r="C258" s="14" t="s">
        <v>531</v>
      </c>
      <c r="D258" s="13" t="str">
        <f>"20260107015"</f>
        <v>20260107015</v>
      </c>
      <c r="E258" s="13" t="s">
        <v>13</v>
      </c>
      <c r="F258" s="13" t="s">
        <v>293</v>
      </c>
      <c r="G258" s="15" t="s">
        <v>290</v>
      </c>
      <c r="H258" s="16">
        <v>53</v>
      </c>
      <c r="I258" s="17">
        <f t="shared" si="10"/>
        <v>122</v>
      </c>
      <c r="J258" s="13"/>
    </row>
    <row r="259" s="1" customFormat="1" ht="26" customHeight="1" spans="1:10">
      <c r="A259" s="13" t="str">
        <f t="shared" si="9"/>
        <v>010</v>
      </c>
      <c r="B259" s="13" t="s">
        <v>532</v>
      </c>
      <c r="C259" s="14" t="s">
        <v>533</v>
      </c>
      <c r="D259" s="13" t="str">
        <f>"20260105017"</f>
        <v>20260105017</v>
      </c>
      <c r="E259" s="13" t="s">
        <v>13</v>
      </c>
      <c r="F259" s="13" t="s">
        <v>293</v>
      </c>
      <c r="G259" s="15" t="s">
        <v>290</v>
      </c>
      <c r="H259" s="16">
        <v>0</v>
      </c>
      <c r="I259" s="17">
        <f t="shared" si="10"/>
        <v>123</v>
      </c>
      <c r="J259" s="13" t="s">
        <v>131</v>
      </c>
    </row>
    <row r="260" s="1" customFormat="1" ht="26" customHeight="1" spans="1:10">
      <c r="A260" s="13" t="str">
        <f t="shared" si="9"/>
        <v>010</v>
      </c>
      <c r="B260" s="13" t="s">
        <v>534</v>
      </c>
      <c r="C260" s="14" t="s">
        <v>535</v>
      </c>
      <c r="D260" s="13" t="str">
        <f>"20260106002"</f>
        <v>20260106002</v>
      </c>
      <c r="E260" s="13" t="s">
        <v>13</v>
      </c>
      <c r="F260" s="13" t="s">
        <v>293</v>
      </c>
      <c r="G260" s="15" t="s">
        <v>290</v>
      </c>
      <c r="H260" s="16">
        <v>0</v>
      </c>
      <c r="I260" s="17">
        <f t="shared" si="10"/>
        <v>123</v>
      </c>
      <c r="J260" s="13" t="s">
        <v>131</v>
      </c>
    </row>
    <row r="261" s="1" customFormat="1" ht="26" customHeight="1" spans="1:10">
      <c r="A261" s="13" t="str">
        <f t="shared" si="9"/>
        <v>010</v>
      </c>
      <c r="B261" s="13" t="s">
        <v>536</v>
      </c>
      <c r="C261" s="14" t="s">
        <v>537</v>
      </c>
      <c r="D261" s="13" t="str">
        <f>"20260106007"</f>
        <v>20260106007</v>
      </c>
      <c r="E261" s="13" t="s">
        <v>13</v>
      </c>
      <c r="F261" s="13" t="s">
        <v>293</v>
      </c>
      <c r="G261" s="15" t="s">
        <v>290</v>
      </c>
      <c r="H261" s="16">
        <v>0</v>
      </c>
      <c r="I261" s="17">
        <f t="shared" si="10"/>
        <v>123</v>
      </c>
      <c r="J261" s="13" t="s">
        <v>131</v>
      </c>
    </row>
    <row r="262" s="1" customFormat="1" ht="26" customHeight="1" spans="1:10">
      <c r="A262" s="13" t="str">
        <f t="shared" si="9"/>
        <v>010</v>
      </c>
      <c r="B262" s="13" t="s">
        <v>538</v>
      </c>
      <c r="C262" s="14" t="s">
        <v>539</v>
      </c>
      <c r="D262" s="13" t="str">
        <f>"20260106009"</f>
        <v>20260106009</v>
      </c>
      <c r="E262" s="13" t="s">
        <v>13</v>
      </c>
      <c r="F262" s="13" t="s">
        <v>293</v>
      </c>
      <c r="G262" s="15" t="s">
        <v>290</v>
      </c>
      <c r="H262" s="16">
        <v>0</v>
      </c>
      <c r="I262" s="17">
        <f t="shared" si="10"/>
        <v>123</v>
      </c>
      <c r="J262" s="13" t="s">
        <v>131</v>
      </c>
    </row>
    <row r="263" s="1" customFormat="1" ht="26" customHeight="1" spans="1:10">
      <c r="A263" s="13" t="str">
        <f t="shared" si="9"/>
        <v>010</v>
      </c>
      <c r="B263" s="13" t="s">
        <v>540</v>
      </c>
      <c r="C263" s="14" t="s">
        <v>541</v>
      </c>
      <c r="D263" s="13" t="str">
        <f>"20260106017"</f>
        <v>20260106017</v>
      </c>
      <c r="E263" s="13" t="s">
        <v>13</v>
      </c>
      <c r="F263" s="13" t="s">
        <v>293</v>
      </c>
      <c r="G263" s="15" t="s">
        <v>290</v>
      </c>
      <c r="H263" s="16">
        <v>0</v>
      </c>
      <c r="I263" s="17">
        <f t="shared" si="10"/>
        <v>123</v>
      </c>
      <c r="J263" s="13" t="s">
        <v>131</v>
      </c>
    </row>
    <row r="264" s="1" customFormat="1" ht="26" customHeight="1" spans="1:10">
      <c r="A264" s="13" t="str">
        <f t="shared" si="9"/>
        <v>010</v>
      </c>
      <c r="B264" s="13" t="s">
        <v>542</v>
      </c>
      <c r="C264" s="14" t="s">
        <v>543</v>
      </c>
      <c r="D264" s="13" t="str">
        <f>"20260106020"</f>
        <v>20260106020</v>
      </c>
      <c r="E264" s="13" t="s">
        <v>13</v>
      </c>
      <c r="F264" s="13" t="s">
        <v>293</v>
      </c>
      <c r="G264" s="15" t="s">
        <v>290</v>
      </c>
      <c r="H264" s="16">
        <v>0</v>
      </c>
      <c r="I264" s="17">
        <f t="shared" si="10"/>
        <v>123</v>
      </c>
      <c r="J264" s="13" t="s">
        <v>131</v>
      </c>
    </row>
    <row r="265" s="1" customFormat="1" ht="26" customHeight="1" spans="1:10">
      <c r="A265" s="13" t="str">
        <f t="shared" ref="A265:A271" si="11">"010"</f>
        <v>010</v>
      </c>
      <c r="B265" s="13" t="s">
        <v>544</v>
      </c>
      <c r="C265" s="14" t="s">
        <v>545</v>
      </c>
      <c r="D265" s="13" t="str">
        <f>"20260106022"</f>
        <v>20260106022</v>
      </c>
      <c r="E265" s="13" t="s">
        <v>13</v>
      </c>
      <c r="F265" s="13" t="s">
        <v>293</v>
      </c>
      <c r="G265" s="15" t="s">
        <v>290</v>
      </c>
      <c r="H265" s="16">
        <v>0</v>
      </c>
      <c r="I265" s="17">
        <f t="shared" ref="I265:I271" si="12">_xlfn.RANK.EQ(H265,H$137:H$271)</f>
        <v>123</v>
      </c>
      <c r="J265" s="13" t="s">
        <v>131</v>
      </c>
    </row>
    <row r="266" s="1" customFormat="1" ht="26" customHeight="1" spans="1:10">
      <c r="A266" s="13" t="str">
        <f t="shared" si="11"/>
        <v>010</v>
      </c>
      <c r="B266" s="13" t="s">
        <v>546</v>
      </c>
      <c r="C266" s="14" t="s">
        <v>547</v>
      </c>
      <c r="D266" s="13" t="str">
        <f>"20260107004"</f>
        <v>20260107004</v>
      </c>
      <c r="E266" s="13" t="s">
        <v>13</v>
      </c>
      <c r="F266" s="13" t="s">
        <v>293</v>
      </c>
      <c r="G266" s="15" t="s">
        <v>290</v>
      </c>
      <c r="H266" s="16">
        <v>0</v>
      </c>
      <c r="I266" s="17">
        <f t="shared" si="12"/>
        <v>123</v>
      </c>
      <c r="J266" s="13" t="s">
        <v>131</v>
      </c>
    </row>
    <row r="267" s="1" customFormat="1" ht="26" customHeight="1" spans="1:10">
      <c r="A267" s="13" t="str">
        <f t="shared" si="11"/>
        <v>010</v>
      </c>
      <c r="B267" s="13" t="s">
        <v>548</v>
      </c>
      <c r="C267" s="14" t="s">
        <v>549</v>
      </c>
      <c r="D267" s="13" t="str">
        <f>"20260108005"</f>
        <v>20260108005</v>
      </c>
      <c r="E267" s="13" t="s">
        <v>13</v>
      </c>
      <c r="F267" s="13" t="s">
        <v>293</v>
      </c>
      <c r="G267" s="15" t="s">
        <v>290</v>
      </c>
      <c r="H267" s="16">
        <v>0</v>
      </c>
      <c r="I267" s="17">
        <f t="shared" si="12"/>
        <v>123</v>
      </c>
      <c r="J267" s="13" t="s">
        <v>131</v>
      </c>
    </row>
    <row r="268" s="1" customFormat="1" ht="26" customHeight="1" spans="1:10">
      <c r="A268" s="13" t="str">
        <f t="shared" si="11"/>
        <v>010</v>
      </c>
      <c r="B268" s="13" t="s">
        <v>550</v>
      </c>
      <c r="C268" s="14" t="s">
        <v>551</v>
      </c>
      <c r="D268" s="13" t="str">
        <f>"20260108009"</f>
        <v>20260108009</v>
      </c>
      <c r="E268" s="13" t="s">
        <v>13</v>
      </c>
      <c r="F268" s="13" t="s">
        <v>293</v>
      </c>
      <c r="G268" s="15" t="s">
        <v>290</v>
      </c>
      <c r="H268" s="16">
        <v>0</v>
      </c>
      <c r="I268" s="17">
        <f t="shared" si="12"/>
        <v>123</v>
      </c>
      <c r="J268" s="13" t="s">
        <v>131</v>
      </c>
    </row>
    <row r="269" s="1" customFormat="1" ht="26" customHeight="1" spans="1:10">
      <c r="A269" s="13" t="str">
        <f t="shared" si="11"/>
        <v>010</v>
      </c>
      <c r="B269" s="13" t="s">
        <v>552</v>
      </c>
      <c r="C269" s="14" t="s">
        <v>553</v>
      </c>
      <c r="D269" s="13" t="str">
        <f>"20260109004"</f>
        <v>20260109004</v>
      </c>
      <c r="E269" s="13" t="s">
        <v>13</v>
      </c>
      <c r="F269" s="13" t="s">
        <v>293</v>
      </c>
      <c r="G269" s="15" t="s">
        <v>290</v>
      </c>
      <c r="H269" s="16">
        <v>0</v>
      </c>
      <c r="I269" s="17">
        <f t="shared" si="12"/>
        <v>123</v>
      </c>
      <c r="J269" s="13" t="s">
        <v>131</v>
      </c>
    </row>
    <row r="270" s="1" customFormat="1" ht="26" customHeight="1" spans="1:10">
      <c r="A270" s="13" t="str">
        <f t="shared" si="11"/>
        <v>010</v>
      </c>
      <c r="B270" s="13" t="s">
        <v>554</v>
      </c>
      <c r="C270" s="14" t="s">
        <v>555</v>
      </c>
      <c r="D270" s="13" t="str">
        <f>"20260109018"</f>
        <v>20260109018</v>
      </c>
      <c r="E270" s="13" t="s">
        <v>13</v>
      </c>
      <c r="F270" s="13" t="s">
        <v>293</v>
      </c>
      <c r="G270" s="15" t="s">
        <v>290</v>
      </c>
      <c r="H270" s="16">
        <v>0</v>
      </c>
      <c r="I270" s="17">
        <f t="shared" si="12"/>
        <v>123</v>
      </c>
      <c r="J270" s="13" t="s">
        <v>131</v>
      </c>
    </row>
    <row r="271" s="1" customFormat="1" ht="26" customHeight="1" spans="1:10">
      <c r="A271" s="13" t="str">
        <f t="shared" si="11"/>
        <v>010</v>
      </c>
      <c r="B271" s="13" t="s">
        <v>556</v>
      </c>
      <c r="C271" s="14" t="s">
        <v>557</v>
      </c>
      <c r="D271" s="13" t="str">
        <f>"20260109024"</f>
        <v>20260109024</v>
      </c>
      <c r="E271" s="13" t="s">
        <v>13</v>
      </c>
      <c r="F271" s="13" t="s">
        <v>293</v>
      </c>
      <c r="G271" s="15" t="s">
        <v>290</v>
      </c>
      <c r="H271" s="16">
        <v>0</v>
      </c>
      <c r="I271" s="17">
        <f t="shared" si="12"/>
        <v>123</v>
      </c>
      <c r="J271" s="13" t="s">
        <v>131</v>
      </c>
    </row>
    <row r="272" s="1" customFormat="1" ht="26" customHeight="1" spans="1:10">
      <c r="A272" s="13" t="str">
        <f t="shared" ref="A272:A286" si="13">"011"</f>
        <v>011</v>
      </c>
      <c r="B272" s="13" t="s">
        <v>558</v>
      </c>
      <c r="C272" s="14" t="s">
        <v>559</v>
      </c>
      <c r="D272" s="13" t="str">
        <f>"20260109028"</f>
        <v>20260109028</v>
      </c>
      <c r="E272" s="13" t="s">
        <v>13</v>
      </c>
      <c r="F272" s="13" t="s">
        <v>18</v>
      </c>
      <c r="G272" s="15" t="s">
        <v>290</v>
      </c>
      <c r="H272" s="16">
        <v>76.25</v>
      </c>
      <c r="I272" s="17">
        <v>1</v>
      </c>
      <c r="J272" s="13"/>
    </row>
    <row r="273" s="1" customFormat="1" ht="26" customHeight="1" spans="1:10">
      <c r="A273" s="13" t="str">
        <f t="shared" si="13"/>
        <v>011</v>
      </c>
      <c r="B273" s="13" t="s">
        <v>560</v>
      </c>
      <c r="C273" s="14" t="s">
        <v>561</v>
      </c>
      <c r="D273" s="13" t="str">
        <f>"20260110009"</f>
        <v>20260110009</v>
      </c>
      <c r="E273" s="13" t="s">
        <v>13</v>
      </c>
      <c r="F273" s="13" t="s">
        <v>18</v>
      </c>
      <c r="G273" s="15" t="s">
        <v>290</v>
      </c>
      <c r="H273" s="16">
        <v>73.25</v>
      </c>
      <c r="I273" s="17">
        <v>2</v>
      </c>
      <c r="J273" s="13"/>
    </row>
    <row r="274" s="1" customFormat="1" ht="26" customHeight="1" spans="1:10">
      <c r="A274" s="13" t="str">
        <f t="shared" si="13"/>
        <v>011</v>
      </c>
      <c r="B274" s="13" t="s">
        <v>562</v>
      </c>
      <c r="C274" s="14" t="s">
        <v>563</v>
      </c>
      <c r="D274" s="13" t="str">
        <f>"20260110005"</f>
        <v>20260110005</v>
      </c>
      <c r="E274" s="13" t="s">
        <v>13</v>
      </c>
      <c r="F274" s="13" t="s">
        <v>18</v>
      </c>
      <c r="G274" s="15" t="s">
        <v>290</v>
      </c>
      <c r="H274" s="16">
        <v>72.25</v>
      </c>
      <c r="I274" s="17">
        <v>3</v>
      </c>
      <c r="J274" s="13"/>
    </row>
    <row r="275" s="1" customFormat="1" ht="26" customHeight="1" spans="1:10">
      <c r="A275" s="13" t="str">
        <f t="shared" si="13"/>
        <v>011</v>
      </c>
      <c r="B275" s="13" t="s">
        <v>564</v>
      </c>
      <c r="C275" s="14" t="s">
        <v>565</v>
      </c>
      <c r="D275" s="13" t="str">
        <f>"20260109029"</f>
        <v>20260109029</v>
      </c>
      <c r="E275" s="13" t="s">
        <v>13</v>
      </c>
      <c r="F275" s="13" t="s">
        <v>18</v>
      </c>
      <c r="G275" s="15" t="s">
        <v>290</v>
      </c>
      <c r="H275" s="16">
        <v>71.25</v>
      </c>
      <c r="I275" s="17">
        <v>4</v>
      </c>
      <c r="J275" s="13"/>
    </row>
    <row r="276" s="1" customFormat="1" ht="26" customHeight="1" spans="1:10">
      <c r="A276" s="13" t="str">
        <f t="shared" si="13"/>
        <v>011</v>
      </c>
      <c r="B276" s="13" t="s">
        <v>566</v>
      </c>
      <c r="C276" s="14" t="s">
        <v>567</v>
      </c>
      <c r="D276" s="13" t="str">
        <f>"20260110004"</f>
        <v>20260110004</v>
      </c>
      <c r="E276" s="13" t="s">
        <v>13</v>
      </c>
      <c r="F276" s="13" t="s">
        <v>18</v>
      </c>
      <c r="G276" s="15" t="s">
        <v>290</v>
      </c>
      <c r="H276" s="16">
        <v>70.75</v>
      </c>
      <c r="I276" s="17">
        <v>5</v>
      </c>
      <c r="J276" s="13"/>
    </row>
    <row r="277" s="1" customFormat="1" ht="26" customHeight="1" spans="1:10">
      <c r="A277" s="13" t="str">
        <f t="shared" si="13"/>
        <v>011</v>
      </c>
      <c r="B277" s="13" t="s">
        <v>568</v>
      </c>
      <c r="C277" s="14" t="s">
        <v>569</v>
      </c>
      <c r="D277" s="13" t="str">
        <f>"20260109030"</f>
        <v>20260109030</v>
      </c>
      <c r="E277" s="13" t="s">
        <v>13</v>
      </c>
      <c r="F277" s="13" t="s">
        <v>18</v>
      </c>
      <c r="G277" s="15" t="s">
        <v>290</v>
      </c>
      <c r="H277" s="16">
        <v>70.5</v>
      </c>
      <c r="I277" s="17">
        <v>6</v>
      </c>
      <c r="J277" s="13"/>
    </row>
    <row r="278" s="1" customFormat="1" ht="26" customHeight="1" spans="1:10">
      <c r="A278" s="13" t="str">
        <f t="shared" si="13"/>
        <v>011</v>
      </c>
      <c r="B278" s="13" t="s">
        <v>570</v>
      </c>
      <c r="C278" s="14" t="s">
        <v>571</v>
      </c>
      <c r="D278" s="13" t="str">
        <f>"20260110003"</f>
        <v>20260110003</v>
      </c>
      <c r="E278" s="13" t="s">
        <v>13</v>
      </c>
      <c r="F278" s="13" t="s">
        <v>18</v>
      </c>
      <c r="G278" s="15" t="s">
        <v>290</v>
      </c>
      <c r="H278" s="16">
        <v>64.5</v>
      </c>
      <c r="I278" s="17">
        <v>7</v>
      </c>
      <c r="J278" s="13"/>
    </row>
    <row r="279" s="1" customFormat="1" ht="26" customHeight="1" spans="1:10">
      <c r="A279" s="13" t="str">
        <f t="shared" si="13"/>
        <v>011</v>
      </c>
      <c r="B279" s="13" t="s">
        <v>572</v>
      </c>
      <c r="C279" s="14" t="s">
        <v>573</v>
      </c>
      <c r="D279" s="13" t="str">
        <f>"20260110012"</f>
        <v>20260110012</v>
      </c>
      <c r="E279" s="13" t="s">
        <v>13</v>
      </c>
      <c r="F279" s="13" t="s">
        <v>18</v>
      </c>
      <c r="G279" s="15" t="s">
        <v>290</v>
      </c>
      <c r="H279" s="16">
        <v>63.75</v>
      </c>
      <c r="I279" s="17">
        <v>8</v>
      </c>
      <c r="J279" s="13"/>
    </row>
    <row r="280" s="1" customFormat="1" ht="26" customHeight="1" spans="1:10">
      <c r="A280" s="13" t="str">
        <f t="shared" si="13"/>
        <v>011</v>
      </c>
      <c r="B280" s="13" t="s">
        <v>574</v>
      </c>
      <c r="C280" s="14" t="s">
        <v>575</v>
      </c>
      <c r="D280" s="13" t="str">
        <f>"20260110006"</f>
        <v>20260110006</v>
      </c>
      <c r="E280" s="13" t="s">
        <v>13</v>
      </c>
      <c r="F280" s="13" t="s">
        <v>18</v>
      </c>
      <c r="G280" s="15" t="s">
        <v>290</v>
      </c>
      <c r="H280" s="16">
        <v>62.5</v>
      </c>
      <c r="I280" s="17">
        <v>9</v>
      </c>
      <c r="J280" s="13"/>
    </row>
    <row r="281" s="1" customFormat="1" ht="26" customHeight="1" spans="1:10">
      <c r="A281" s="13" t="str">
        <f t="shared" si="13"/>
        <v>011</v>
      </c>
      <c r="B281" s="13" t="s">
        <v>576</v>
      </c>
      <c r="C281" s="14" t="s">
        <v>577</v>
      </c>
      <c r="D281" s="13" t="str">
        <f>"20260110007"</f>
        <v>20260110007</v>
      </c>
      <c r="E281" s="13" t="s">
        <v>13</v>
      </c>
      <c r="F281" s="13" t="s">
        <v>18</v>
      </c>
      <c r="G281" s="15" t="s">
        <v>290</v>
      </c>
      <c r="H281" s="16">
        <v>62</v>
      </c>
      <c r="I281" s="17">
        <v>10</v>
      </c>
      <c r="J281" s="13"/>
    </row>
    <row r="282" s="1" customFormat="1" ht="26" customHeight="1" spans="1:10">
      <c r="A282" s="13" t="str">
        <f t="shared" si="13"/>
        <v>011</v>
      </c>
      <c r="B282" s="13" t="s">
        <v>578</v>
      </c>
      <c r="C282" s="14" t="s">
        <v>579</v>
      </c>
      <c r="D282" s="13" t="str">
        <f>"20260110010"</f>
        <v>20260110010</v>
      </c>
      <c r="E282" s="13" t="s">
        <v>13</v>
      </c>
      <c r="F282" s="13" t="s">
        <v>18</v>
      </c>
      <c r="G282" s="15" t="s">
        <v>290</v>
      </c>
      <c r="H282" s="16">
        <v>57.25</v>
      </c>
      <c r="I282" s="17">
        <v>11</v>
      </c>
      <c r="J282" s="13"/>
    </row>
    <row r="283" s="1" customFormat="1" ht="26" customHeight="1" spans="1:10">
      <c r="A283" s="13" t="str">
        <f t="shared" si="13"/>
        <v>011</v>
      </c>
      <c r="B283" s="13" t="s">
        <v>580</v>
      </c>
      <c r="C283" s="14" t="s">
        <v>581</v>
      </c>
      <c r="D283" s="13" t="str">
        <f>"20260110001"</f>
        <v>20260110001</v>
      </c>
      <c r="E283" s="13" t="s">
        <v>13</v>
      </c>
      <c r="F283" s="13" t="s">
        <v>18</v>
      </c>
      <c r="G283" s="15" t="s">
        <v>290</v>
      </c>
      <c r="H283" s="16">
        <v>0</v>
      </c>
      <c r="I283" s="17">
        <v>12</v>
      </c>
      <c r="J283" s="13" t="s">
        <v>131</v>
      </c>
    </row>
    <row r="284" s="1" customFormat="1" ht="26" customHeight="1" spans="1:10">
      <c r="A284" s="13" t="str">
        <f t="shared" si="13"/>
        <v>011</v>
      </c>
      <c r="B284" s="13" t="s">
        <v>582</v>
      </c>
      <c r="C284" s="14" t="s">
        <v>583</v>
      </c>
      <c r="D284" s="13" t="str">
        <f>"20260110002"</f>
        <v>20260110002</v>
      </c>
      <c r="E284" s="13" t="s">
        <v>13</v>
      </c>
      <c r="F284" s="13" t="s">
        <v>18</v>
      </c>
      <c r="G284" s="15" t="s">
        <v>290</v>
      </c>
      <c r="H284" s="16">
        <v>0</v>
      </c>
      <c r="I284" s="17">
        <v>12</v>
      </c>
      <c r="J284" s="13" t="s">
        <v>131</v>
      </c>
    </row>
    <row r="285" s="1" customFormat="1" ht="26" customHeight="1" spans="1:10">
      <c r="A285" s="13" t="str">
        <f t="shared" si="13"/>
        <v>011</v>
      </c>
      <c r="B285" s="13" t="s">
        <v>584</v>
      </c>
      <c r="C285" s="14" t="s">
        <v>585</v>
      </c>
      <c r="D285" s="13" t="str">
        <f>"20260110008"</f>
        <v>20260110008</v>
      </c>
      <c r="E285" s="13" t="s">
        <v>13</v>
      </c>
      <c r="F285" s="13" t="s">
        <v>18</v>
      </c>
      <c r="G285" s="15" t="s">
        <v>290</v>
      </c>
      <c r="H285" s="16">
        <v>0</v>
      </c>
      <c r="I285" s="17">
        <v>12</v>
      </c>
      <c r="J285" s="13" t="s">
        <v>131</v>
      </c>
    </row>
    <row r="286" s="1" customFormat="1" ht="26" customHeight="1" spans="1:10">
      <c r="A286" s="13" t="str">
        <f t="shared" si="13"/>
        <v>011</v>
      </c>
      <c r="B286" s="13" t="s">
        <v>586</v>
      </c>
      <c r="C286" s="14" t="s">
        <v>587</v>
      </c>
      <c r="D286" s="13" t="str">
        <f>"20260110011"</f>
        <v>20260110011</v>
      </c>
      <c r="E286" s="13" t="s">
        <v>13</v>
      </c>
      <c r="F286" s="13" t="s">
        <v>18</v>
      </c>
      <c r="G286" s="15" t="s">
        <v>290</v>
      </c>
      <c r="H286" s="16">
        <v>0</v>
      </c>
      <c r="I286" s="17">
        <v>12</v>
      </c>
      <c r="J286" s="13" t="s">
        <v>131</v>
      </c>
    </row>
  </sheetData>
  <mergeCells count="1">
    <mergeCell ref="A1:J1"/>
  </mergeCells>
  <pageMargins left="0.75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刘圆鑫</dc:creator>
  <cp:lastModifiedBy>greatwall</cp:lastModifiedBy>
  <dcterms:created xsi:type="dcterms:W3CDTF">2026-07-10T18:56:00Z</dcterms:created>
  <dcterms:modified xsi:type="dcterms:W3CDTF">2026-07-14T10:33:28Z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502605112BB14257BBDAF16074EF91CE_11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